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4\dane po 3 kw 2024\"/>
    </mc:Choice>
  </mc:AlternateContent>
  <xr:revisionPtr revIDLastSave="0" documentId="13_ncr:1_{3D6C4858-84E0-4BFF-8AC4-53D4A93EF516}" xr6:coauthVersionLast="47" xr6:coauthVersionMax="47" xr10:uidLastSave="{00000000-0000-0000-0000-000000000000}"/>
  <bookViews>
    <workbookView xWindow="-120" yWindow="-120" windowWidth="29040" windowHeight="15720" activeTab="1" xr2:uid="{7101E862-72AF-4EB6-8FAB-C073C1130C2B}"/>
  </bookViews>
  <sheets>
    <sheet name="ANG" sheetId="1" r:id="rId1"/>
    <sheet name="PL" sheetId="2" r:id="rId2"/>
  </sheets>
  <externalReferences>
    <externalReference r:id="rId3"/>
  </externalReferences>
  <definedNames>
    <definedName name="cx">'[1]Dane Le'!#REF!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0" i="2" l="1"/>
  <c r="L90" i="2" s="1"/>
  <c r="L107" i="2"/>
  <c r="H102" i="2"/>
  <c r="E97" i="2"/>
  <c r="D97" i="2"/>
  <c r="C97" i="2"/>
  <c r="E94" i="2"/>
  <c r="D94" i="2"/>
  <c r="C94" i="2"/>
  <c r="K90" i="2"/>
  <c r="J90" i="2"/>
  <c r="I90" i="2"/>
  <c r="H90" i="2"/>
  <c r="G90" i="2"/>
  <c r="F90" i="2"/>
  <c r="E90" i="2"/>
  <c r="D90" i="2"/>
  <c r="C90" i="2"/>
  <c r="R80" i="2"/>
  <c r="L80" i="2"/>
  <c r="F80" i="2"/>
  <c r="P78" i="2"/>
  <c r="P82" i="2" s="1"/>
  <c r="R76" i="2"/>
  <c r="J76" i="2"/>
  <c r="I76" i="2"/>
  <c r="L76" i="2" s="1"/>
  <c r="F76" i="2"/>
  <c r="R75" i="2"/>
  <c r="J75" i="2"/>
  <c r="I75" i="2"/>
  <c r="L75" i="2" s="1"/>
  <c r="F75" i="2"/>
  <c r="R74" i="2"/>
  <c r="J74" i="2"/>
  <c r="I74" i="2"/>
  <c r="L74" i="2" s="1"/>
  <c r="F74" i="2"/>
  <c r="R73" i="2"/>
  <c r="L73" i="2"/>
  <c r="J73" i="2"/>
  <c r="I73" i="2"/>
  <c r="F73" i="2"/>
  <c r="R72" i="2"/>
  <c r="J72" i="2"/>
  <c r="I72" i="2"/>
  <c r="L72" i="2" s="1"/>
  <c r="F72" i="2"/>
  <c r="R71" i="2"/>
  <c r="J71" i="2"/>
  <c r="I71" i="2"/>
  <c r="L71" i="2" s="1"/>
  <c r="F71" i="2"/>
  <c r="R70" i="2"/>
  <c r="J70" i="2"/>
  <c r="L70" i="2" s="1"/>
  <c r="I70" i="2"/>
  <c r="F70" i="2"/>
  <c r="R69" i="2"/>
  <c r="J69" i="2"/>
  <c r="I69" i="2"/>
  <c r="L69" i="2" s="1"/>
  <c r="F69" i="2"/>
  <c r="R68" i="2"/>
  <c r="J68" i="2"/>
  <c r="J67" i="2" s="1"/>
  <c r="I68" i="2"/>
  <c r="L68" i="2" s="1"/>
  <c r="F68" i="2"/>
  <c r="P67" i="2"/>
  <c r="O67" i="2"/>
  <c r="R67" i="2" s="1"/>
  <c r="D67" i="2"/>
  <c r="C67" i="2"/>
  <c r="F67" i="2" s="1"/>
  <c r="R66" i="2"/>
  <c r="J66" i="2"/>
  <c r="L66" i="2" s="1"/>
  <c r="I66" i="2"/>
  <c r="F66" i="2"/>
  <c r="R65" i="2"/>
  <c r="J65" i="2"/>
  <c r="J64" i="2" s="1"/>
  <c r="J78" i="2" s="1"/>
  <c r="J82" i="2" s="1"/>
  <c r="I65" i="2"/>
  <c r="L65" i="2" s="1"/>
  <c r="F65" i="2"/>
  <c r="R64" i="2"/>
  <c r="P64" i="2"/>
  <c r="O64" i="2"/>
  <c r="O78" i="2" s="1"/>
  <c r="D64" i="2"/>
  <c r="D78" i="2" s="1"/>
  <c r="D82" i="2" s="1"/>
  <c r="C64" i="2"/>
  <c r="C78" i="2" s="1"/>
  <c r="R63" i="2"/>
  <c r="P63" i="2"/>
  <c r="O63" i="2"/>
  <c r="L63" i="2"/>
  <c r="J63" i="2"/>
  <c r="I63" i="2"/>
  <c r="F63" i="2"/>
  <c r="D63" i="2"/>
  <c r="C63" i="2"/>
  <c r="O60" i="2"/>
  <c r="I60" i="2"/>
  <c r="C60" i="2"/>
  <c r="R53" i="2"/>
  <c r="J53" i="2"/>
  <c r="J55" i="2" s="1"/>
  <c r="I53" i="2"/>
  <c r="F53" i="2"/>
  <c r="R49" i="2"/>
  <c r="J49" i="2"/>
  <c r="I49" i="2"/>
  <c r="L49" i="2" s="1"/>
  <c r="F49" i="2"/>
  <c r="R48" i="2"/>
  <c r="J48" i="2"/>
  <c r="I48" i="2"/>
  <c r="L48" i="2" s="1"/>
  <c r="F48" i="2"/>
  <c r="R47" i="2"/>
  <c r="J47" i="2"/>
  <c r="L47" i="2" s="1"/>
  <c r="I47" i="2"/>
  <c r="F47" i="2"/>
  <c r="R46" i="2"/>
  <c r="J46" i="2"/>
  <c r="I46" i="2"/>
  <c r="L46" i="2" s="1"/>
  <c r="F46" i="2"/>
  <c r="R45" i="2"/>
  <c r="J45" i="2"/>
  <c r="I45" i="2"/>
  <c r="L45" i="2" s="1"/>
  <c r="F45" i="2"/>
  <c r="R44" i="2"/>
  <c r="J44" i="2"/>
  <c r="I44" i="2"/>
  <c r="L44" i="2" s="1"/>
  <c r="F44" i="2"/>
  <c r="R43" i="2"/>
  <c r="J43" i="2"/>
  <c r="I43" i="2"/>
  <c r="L43" i="2" s="1"/>
  <c r="F43" i="2"/>
  <c r="R42" i="2"/>
  <c r="L42" i="2"/>
  <c r="J42" i="2"/>
  <c r="I42" i="2"/>
  <c r="F42" i="2"/>
  <c r="R41" i="2"/>
  <c r="J41" i="2"/>
  <c r="J40" i="2" s="1"/>
  <c r="I41" i="2"/>
  <c r="L41" i="2" s="1"/>
  <c r="F41" i="2"/>
  <c r="P40" i="2"/>
  <c r="O40" i="2"/>
  <c r="R40" i="2" s="1"/>
  <c r="D40" i="2"/>
  <c r="F40" i="2" s="1"/>
  <c r="C40" i="2"/>
  <c r="R39" i="2"/>
  <c r="J39" i="2"/>
  <c r="I39" i="2"/>
  <c r="L39" i="2" s="1"/>
  <c r="F39" i="2"/>
  <c r="R38" i="2"/>
  <c r="L38" i="2"/>
  <c r="J38" i="2"/>
  <c r="I38" i="2"/>
  <c r="I37" i="2" s="1"/>
  <c r="F38" i="2"/>
  <c r="P37" i="2"/>
  <c r="P51" i="2" s="1"/>
  <c r="P55" i="2" s="1"/>
  <c r="O37" i="2"/>
  <c r="R37" i="2" s="1"/>
  <c r="J37" i="2"/>
  <c r="J51" i="2" s="1"/>
  <c r="D37" i="2"/>
  <c r="D51" i="2" s="1"/>
  <c r="D55" i="2" s="1"/>
  <c r="C37" i="2"/>
  <c r="F37" i="2" s="1"/>
  <c r="R36" i="2"/>
  <c r="P36" i="2"/>
  <c r="O36" i="2"/>
  <c r="L36" i="2"/>
  <c r="J36" i="2"/>
  <c r="I36" i="2"/>
  <c r="F36" i="2"/>
  <c r="D36" i="2"/>
  <c r="C36" i="2"/>
  <c r="O33" i="2"/>
  <c r="I33" i="2"/>
  <c r="C33" i="2"/>
  <c r="R25" i="2"/>
  <c r="J25" i="2"/>
  <c r="I25" i="2"/>
  <c r="L25" i="2" s="1"/>
  <c r="F25" i="2"/>
  <c r="P23" i="2"/>
  <c r="P29" i="2" s="1"/>
  <c r="R21" i="2"/>
  <c r="J21" i="2"/>
  <c r="I21" i="2"/>
  <c r="L21" i="2" s="1"/>
  <c r="F21" i="2"/>
  <c r="R20" i="2"/>
  <c r="J20" i="2"/>
  <c r="I20" i="2"/>
  <c r="L20" i="2" s="1"/>
  <c r="F20" i="2"/>
  <c r="R19" i="2"/>
  <c r="J19" i="2"/>
  <c r="I19" i="2"/>
  <c r="L19" i="2" s="1"/>
  <c r="F19" i="2"/>
  <c r="R18" i="2"/>
  <c r="L18" i="2"/>
  <c r="J18" i="2"/>
  <c r="I18" i="2"/>
  <c r="F18" i="2"/>
  <c r="R17" i="2"/>
  <c r="J17" i="2"/>
  <c r="I17" i="2"/>
  <c r="L17" i="2" s="1"/>
  <c r="F17" i="2"/>
  <c r="R16" i="2"/>
  <c r="J16" i="2"/>
  <c r="I16" i="2"/>
  <c r="L16" i="2" s="1"/>
  <c r="F16" i="2"/>
  <c r="R15" i="2"/>
  <c r="J15" i="2"/>
  <c r="L15" i="2" s="1"/>
  <c r="I15" i="2"/>
  <c r="F15" i="2"/>
  <c r="R14" i="2"/>
  <c r="J14" i="2"/>
  <c r="I14" i="2"/>
  <c r="L14" i="2" s="1"/>
  <c r="F14" i="2"/>
  <c r="R13" i="2"/>
  <c r="J13" i="2"/>
  <c r="J12" i="2" s="1"/>
  <c r="I13" i="2"/>
  <c r="L13" i="2" s="1"/>
  <c r="F13" i="2"/>
  <c r="P12" i="2"/>
  <c r="O12" i="2"/>
  <c r="R12" i="2" s="1"/>
  <c r="D12" i="2"/>
  <c r="C12" i="2"/>
  <c r="F12" i="2" s="1"/>
  <c r="R11" i="2"/>
  <c r="J11" i="2"/>
  <c r="L11" i="2" s="1"/>
  <c r="I11" i="2"/>
  <c r="F11" i="2"/>
  <c r="R10" i="2"/>
  <c r="J10" i="2"/>
  <c r="J9" i="2" s="1"/>
  <c r="J23" i="2" s="1"/>
  <c r="J29" i="2" s="1"/>
  <c r="I10" i="2"/>
  <c r="L10" i="2" s="1"/>
  <c r="F10" i="2"/>
  <c r="R9" i="2"/>
  <c r="P9" i="2"/>
  <c r="O9" i="2"/>
  <c r="O23" i="2" s="1"/>
  <c r="D9" i="2"/>
  <c r="D23" i="2" s="1"/>
  <c r="D29" i="2" s="1"/>
  <c r="C9" i="2"/>
  <c r="F9" i="2" s="1"/>
  <c r="L110" i="1"/>
  <c r="L107" i="1"/>
  <c r="H102" i="1"/>
  <c r="E97" i="1"/>
  <c r="D97" i="1"/>
  <c r="C94" i="1"/>
  <c r="J90" i="1"/>
  <c r="F90" i="1"/>
  <c r="I90" i="1"/>
  <c r="D90" i="1"/>
  <c r="C97" i="1"/>
  <c r="E94" i="1"/>
  <c r="D94" i="1"/>
  <c r="K90" i="1"/>
  <c r="H90" i="1"/>
  <c r="G90" i="1"/>
  <c r="E90" i="1"/>
  <c r="C90" i="1"/>
  <c r="R80" i="1"/>
  <c r="F80" i="1"/>
  <c r="R76" i="1"/>
  <c r="I76" i="1"/>
  <c r="F76" i="1"/>
  <c r="I75" i="1"/>
  <c r="L75" i="1" s="1"/>
  <c r="J75" i="1"/>
  <c r="F75" i="1"/>
  <c r="R74" i="1"/>
  <c r="I74" i="1"/>
  <c r="F74" i="1"/>
  <c r="R73" i="1"/>
  <c r="J73" i="1"/>
  <c r="I73" i="1"/>
  <c r="L73" i="1" s="1"/>
  <c r="F73" i="1"/>
  <c r="R72" i="1"/>
  <c r="I72" i="1"/>
  <c r="F72" i="1"/>
  <c r="I71" i="1"/>
  <c r="L71" i="1" s="1"/>
  <c r="J71" i="1"/>
  <c r="F71" i="1"/>
  <c r="R70" i="1"/>
  <c r="I70" i="1"/>
  <c r="F70" i="1"/>
  <c r="R69" i="1"/>
  <c r="J69" i="1"/>
  <c r="I69" i="1"/>
  <c r="L69" i="1" s="1"/>
  <c r="D67" i="1"/>
  <c r="C67" i="1"/>
  <c r="F67" i="1" s="1"/>
  <c r="R68" i="1"/>
  <c r="I68" i="1"/>
  <c r="I67" i="1" s="1"/>
  <c r="F68" i="1"/>
  <c r="O67" i="1"/>
  <c r="R66" i="1"/>
  <c r="I66" i="1"/>
  <c r="F66" i="1"/>
  <c r="R65" i="1"/>
  <c r="J65" i="1"/>
  <c r="O64" i="1"/>
  <c r="D64" i="1"/>
  <c r="D78" i="1" s="1"/>
  <c r="C64" i="1"/>
  <c r="P64" i="1"/>
  <c r="P78" i="1" s="1"/>
  <c r="P63" i="1"/>
  <c r="J63" i="1"/>
  <c r="F63" i="1"/>
  <c r="R53" i="1"/>
  <c r="I53" i="1"/>
  <c r="F53" i="1"/>
  <c r="R49" i="1"/>
  <c r="I49" i="1"/>
  <c r="F49" i="1"/>
  <c r="I48" i="1"/>
  <c r="L48" i="1" s="1"/>
  <c r="J48" i="1"/>
  <c r="F48" i="1"/>
  <c r="R47" i="1"/>
  <c r="I47" i="1"/>
  <c r="F47" i="1"/>
  <c r="R46" i="1"/>
  <c r="J46" i="1"/>
  <c r="I46" i="1"/>
  <c r="L46" i="1" s="1"/>
  <c r="F46" i="1"/>
  <c r="R45" i="1"/>
  <c r="I45" i="1"/>
  <c r="F45" i="1"/>
  <c r="I44" i="1"/>
  <c r="L44" i="1" s="1"/>
  <c r="J44" i="1"/>
  <c r="F44" i="1"/>
  <c r="R43" i="1"/>
  <c r="I43" i="1"/>
  <c r="F43" i="1"/>
  <c r="R42" i="1"/>
  <c r="J42" i="1"/>
  <c r="I42" i="1"/>
  <c r="L42" i="1" s="1"/>
  <c r="D40" i="1"/>
  <c r="C40" i="1"/>
  <c r="F40" i="1" s="1"/>
  <c r="R41" i="1"/>
  <c r="I41" i="1"/>
  <c r="F41" i="1"/>
  <c r="O40" i="1"/>
  <c r="R39" i="1"/>
  <c r="I39" i="1"/>
  <c r="F39" i="1"/>
  <c r="R38" i="1"/>
  <c r="J38" i="1"/>
  <c r="I38" i="1"/>
  <c r="D37" i="1"/>
  <c r="D51" i="1" s="1"/>
  <c r="C37" i="1"/>
  <c r="P37" i="1"/>
  <c r="P51" i="1" s="1"/>
  <c r="P55" i="1" s="1"/>
  <c r="P36" i="1"/>
  <c r="J36" i="1"/>
  <c r="F36" i="1"/>
  <c r="J25" i="1"/>
  <c r="I25" i="1"/>
  <c r="L25" i="1" s="1"/>
  <c r="F25" i="1"/>
  <c r="J21" i="1"/>
  <c r="R21" i="1"/>
  <c r="F21" i="1"/>
  <c r="R20" i="1"/>
  <c r="J20" i="1"/>
  <c r="F20" i="1"/>
  <c r="J19" i="1"/>
  <c r="I19" i="1"/>
  <c r="F19" i="1"/>
  <c r="R18" i="1"/>
  <c r="J18" i="1"/>
  <c r="I18" i="1"/>
  <c r="L18" i="1" s="1"/>
  <c r="J17" i="1"/>
  <c r="R17" i="1"/>
  <c r="F17" i="1"/>
  <c r="J16" i="1"/>
  <c r="R16" i="1"/>
  <c r="F16" i="1"/>
  <c r="J15" i="1"/>
  <c r="I15" i="1"/>
  <c r="L15" i="1" s="1"/>
  <c r="F15" i="1"/>
  <c r="R14" i="1"/>
  <c r="J14" i="1"/>
  <c r="I14" i="1"/>
  <c r="L14" i="1" s="1"/>
  <c r="J13" i="1"/>
  <c r="R13" i="1"/>
  <c r="D12" i="1"/>
  <c r="C12" i="1"/>
  <c r="F12" i="1" s="1"/>
  <c r="O12" i="1"/>
  <c r="J11" i="1"/>
  <c r="I11" i="1"/>
  <c r="L11" i="1" s="1"/>
  <c r="F11" i="1"/>
  <c r="R10" i="1"/>
  <c r="J10" i="1"/>
  <c r="I10" i="1"/>
  <c r="D9" i="1"/>
  <c r="D23" i="1" s="1"/>
  <c r="D29" i="1" s="1"/>
  <c r="R63" i="1"/>
  <c r="O36" i="1"/>
  <c r="L63" i="1"/>
  <c r="I63" i="1"/>
  <c r="D63" i="1"/>
  <c r="C63" i="1"/>
  <c r="O33" i="1"/>
  <c r="I60" i="1"/>
  <c r="C60" i="1"/>
  <c r="O29" i="2" l="1"/>
  <c r="R29" i="2" s="1"/>
  <c r="R23" i="2"/>
  <c r="L37" i="2"/>
  <c r="I51" i="2"/>
  <c r="C82" i="2"/>
  <c r="F82" i="2" s="1"/>
  <c r="F78" i="2"/>
  <c r="O82" i="2"/>
  <c r="R82" i="2" s="1"/>
  <c r="R78" i="2"/>
  <c r="C23" i="2"/>
  <c r="L53" i="2"/>
  <c r="I40" i="2"/>
  <c r="L40" i="2" s="1"/>
  <c r="F64" i="2"/>
  <c r="O51" i="2"/>
  <c r="I64" i="2"/>
  <c r="C51" i="2"/>
  <c r="I12" i="2"/>
  <c r="L12" i="2" s="1"/>
  <c r="I67" i="2"/>
  <c r="L67" i="2" s="1"/>
  <c r="I9" i="2"/>
  <c r="L90" i="1"/>
  <c r="J64" i="1"/>
  <c r="J78" i="1" s="1"/>
  <c r="J9" i="1"/>
  <c r="J23" i="1" s="1"/>
  <c r="J29" i="1" s="1"/>
  <c r="L19" i="1"/>
  <c r="F37" i="1"/>
  <c r="C51" i="1"/>
  <c r="L47" i="1"/>
  <c r="P82" i="1"/>
  <c r="L10" i="1"/>
  <c r="F64" i="1"/>
  <c r="C78" i="1"/>
  <c r="I40" i="1"/>
  <c r="D82" i="1"/>
  <c r="J12" i="1"/>
  <c r="I37" i="1"/>
  <c r="L38" i="1"/>
  <c r="L74" i="1"/>
  <c r="R64" i="1"/>
  <c r="O78" i="1"/>
  <c r="F13" i="1"/>
  <c r="P40" i="1"/>
  <c r="R40" i="1" s="1"/>
  <c r="J43" i="1"/>
  <c r="L43" i="1" s="1"/>
  <c r="J47" i="1"/>
  <c r="J70" i="1"/>
  <c r="L70" i="1" s="1"/>
  <c r="I13" i="1"/>
  <c r="I17" i="1"/>
  <c r="L17" i="1" s="1"/>
  <c r="I21" i="1"/>
  <c r="L21" i="1" s="1"/>
  <c r="R36" i="1"/>
  <c r="F38" i="1"/>
  <c r="F42" i="1"/>
  <c r="R44" i="1"/>
  <c r="R48" i="1"/>
  <c r="F65" i="1"/>
  <c r="F69" i="1"/>
  <c r="R71" i="1"/>
  <c r="R75" i="1"/>
  <c r="L80" i="1"/>
  <c r="R11" i="1"/>
  <c r="R19" i="1"/>
  <c r="R25" i="1"/>
  <c r="J66" i="1"/>
  <c r="L66" i="1" s="1"/>
  <c r="J74" i="1"/>
  <c r="C33" i="1"/>
  <c r="I65" i="1"/>
  <c r="O63" i="1"/>
  <c r="R15" i="1"/>
  <c r="J39" i="1"/>
  <c r="L39" i="1" s="1"/>
  <c r="J53" i="1"/>
  <c r="L53" i="1" s="1"/>
  <c r="P67" i="1"/>
  <c r="R67" i="1" s="1"/>
  <c r="I33" i="1"/>
  <c r="O9" i="1"/>
  <c r="I20" i="1"/>
  <c r="L20" i="1" s="1"/>
  <c r="I16" i="1"/>
  <c r="L16" i="1" s="1"/>
  <c r="O60" i="1"/>
  <c r="P9" i="1"/>
  <c r="P23" i="1" s="1"/>
  <c r="P29" i="1" s="1"/>
  <c r="C36" i="1"/>
  <c r="D36" i="1"/>
  <c r="J41" i="1"/>
  <c r="J45" i="1"/>
  <c r="L45" i="1" s="1"/>
  <c r="J49" i="1"/>
  <c r="L49" i="1" s="1"/>
  <c r="D55" i="1"/>
  <c r="J68" i="1"/>
  <c r="J72" i="1"/>
  <c r="L72" i="1" s="1"/>
  <c r="J76" i="1"/>
  <c r="L76" i="1" s="1"/>
  <c r="P12" i="1"/>
  <c r="R12" i="1" s="1"/>
  <c r="I36" i="1"/>
  <c r="O37" i="1"/>
  <c r="F10" i="1"/>
  <c r="F14" i="1"/>
  <c r="F18" i="1"/>
  <c r="C9" i="1"/>
  <c r="L36" i="1"/>
  <c r="F51" i="2" l="1"/>
  <c r="C55" i="2"/>
  <c r="F55" i="2" s="1"/>
  <c r="L51" i="2"/>
  <c r="I55" i="2"/>
  <c r="L55" i="2" s="1"/>
  <c r="I78" i="2"/>
  <c r="L64" i="2"/>
  <c r="R51" i="2"/>
  <c r="O55" i="2"/>
  <c r="R55" i="2" s="1"/>
  <c r="L9" i="2"/>
  <c r="I23" i="2"/>
  <c r="C29" i="2"/>
  <c r="F29" i="2" s="1"/>
  <c r="F23" i="2"/>
  <c r="J82" i="1"/>
  <c r="J40" i="1"/>
  <c r="L41" i="1"/>
  <c r="I12" i="1"/>
  <c r="L12" i="1" s="1"/>
  <c r="L13" i="1"/>
  <c r="J37" i="1"/>
  <c r="J51" i="1" s="1"/>
  <c r="R37" i="1"/>
  <c r="O51" i="1"/>
  <c r="R78" i="1"/>
  <c r="O82" i="1"/>
  <c r="C82" i="1"/>
  <c r="F78" i="1"/>
  <c r="L40" i="1"/>
  <c r="R9" i="1"/>
  <c r="O23" i="1"/>
  <c r="I9" i="1"/>
  <c r="J67" i="1"/>
  <c r="L67" i="1" s="1"/>
  <c r="L68" i="1"/>
  <c r="I51" i="1"/>
  <c r="I64" i="1"/>
  <c r="L65" i="1"/>
  <c r="C55" i="1"/>
  <c r="F55" i="1" s="1"/>
  <c r="F51" i="1"/>
  <c r="C23" i="1"/>
  <c r="F9" i="1"/>
  <c r="I82" i="2" l="1"/>
  <c r="L82" i="2" s="1"/>
  <c r="L78" i="2"/>
  <c r="L23" i="2"/>
  <c r="I29" i="2"/>
  <c r="L29" i="2" s="1"/>
  <c r="J55" i="1"/>
  <c r="R82" i="1"/>
  <c r="L37" i="1"/>
  <c r="L51" i="1"/>
  <c r="I55" i="1"/>
  <c r="L55" i="1" s="1"/>
  <c r="R51" i="1"/>
  <c r="O55" i="1"/>
  <c r="R55" i="1" s="1"/>
  <c r="R23" i="1"/>
  <c r="O29" i="1"/>
  <c r="R29" i="1" s="1"/>
  <c r="I23" i="1"/>
  <c r="L9" i="1"/>
  <c r="F23" i="1"/>
  <c r="C29" i="1"/>
  <c r="F29" i="1" s="1"/>
  <c r="L64" i="1"/>
  <c r="I78" i="1"/>
  <c r="F82" i="1"/>
  <c r="L78" i="1" l="1"/>
  <c r="I82" i="1"/>
  <c r="I29" i="1"/>
  <c r="L29" i="1" s="1"/>
  <c r="L23" i="1"/>
  <c r="L82" i="1" l="1"/>
</calcChain>
</file>

<file path=xl/sharedStrings.xml><?xml version="1.0" encoding="utf-8"?>
<sst xmlns="http://schemas.openxmlformats.org/spreadsheetml/2006/main" count="464" uniqueCount="98">
  <si>
    <t>Leases</t>
  </si>
  <si>
    <t>vehicles</t>
  </si>
  <si>
    <t>passenger</t>
  </si>
  <si>
    <t>commercial</t>
  </si>
  <si>
    <t>heavy vehicles</t>
  </si>
  <si>
    <t>typical trucks</t>
  </si>
  <si>
    <t>truck tractors</t>
  </si>
  <si>
    <t>semi trailers / trailers</t>
  </si>
  <si>
    <t>buses</t>
  </si>
  <si>
    <t>others</t>
  </si>
  <si>
    <t>machines</t>
  </si>
  <si>
    <t>IT</t>
  </si>
  <si>
    <t>ships, aircrafts</t>
  </si>
  <si>
    <t>equipment</t>
  </si>
  <si>
    <t>real estate - financing</t>
  </si>
  <si>
    <t>total leasing - financing</t>
  </si>
  <si>
    <t>Loans</t>
  </si>
  <si>
    <t>real estate</t>
  </si>
  <si>
    <t>total leasing</t>
  </si>
  <si>
    <t>Leases + loans</t>
  </si>
  <si>
    <t>total assets - financing</t>
  </si>
  <si>
    <t>Dane o łącznym rynku finansowania</t>
  </si>
  <si>
    <t>MiU</t>
  </si>
  <si>
    <t>Sprzęt Budowlany</t>
  </si>
  <si>
    <t>Maszyny Rolnicze</t>
  </si>
  <si>
    <t>Maszyny Poligraf.</t>
  </si>
  <si>
    <t>maszyny do prod. tw. Sztucznych</t>
  </si>
  <si>
    <t>maszyny do obróbki metalu</t>
  </si>
  <si>
    <t>maszyny dla przemysłu spożywczego</t>
  </si>
  <si>
    <t>Sprzęt Medyczny</t>
  </si>
  <si>
    <t>Sprzęt Gastronom.</t>
  </si>
  <si>
    <t>Wózki Widłowe</t>
  </si>
  <si>
    <t>inne MiU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</si>
  <si>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</si>
  <si>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</si>
  <si>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</si>
  <si>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</si>
  <si>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</si>
  <si>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</si>
  <si>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</si>
  <si>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No.</t>
  </si>
  <si>
    <t>Company</t>
  </si>
  <si>
    <t>Industrial buildings</t>
  </si>
  <si>
    <t>Trade and service buildings</t>
  </si>
  <si>
    <t>Office buildings</t>
  </si>
  <si>
    <t>Hotels and recreational buildings</t>
  </si>
  <si>
    <t>Other</t>
  </si>
  <si>
    <t>All</t>
  </si>
  <si>
    <t>1.</t>
  </si>
  <si>
    <t>Real estate sectors - market estimation</t>
  </si>
  <si>
    <t>MiU - tylko leasing</t>
  </si>
  <si>
    <t>MiU - tylko pożyczka</t>
  </si>
  <si>
    <t>IT - tylko leasing</t>
  </si>
  <si>
    <t>IT - tylko pożyczka</t>
  </si>
  <si>
    <t>Pozostałe środki transportu - tylko leasing</t>
  </si>
  <si>
    <t>Pozostałe środki transportu - tylko pożyczka</t>
  </si>
  <si>
    <t>I-VI 2024 vs I-VI 2023</t>
  </si>
  <si>
    <t>I-VI 2023</t>
  </si>
  <si>
    <t>I-VI 2024</t>
  </si>
  <si>
    <t>I-VI 24/
I-VI 23</t>
  </si>
  <si>
    <t>VII-IX 2024 vs VII-IX 2023</t>
  </si>
  <si>
    <t>VII-IX 2023</t>
  </si>
  <si>
    <t>VII-IX 2024</t>
  </si>
  <si>
    <t>VII-IX 24/
VII-IX 23</t>
  </si>
  <si>
    <t>I-IX 2024 vs I-IX 2023</t>
  </si>
  <si>
    <t>I-IX 2023</t>
  </si>
  <si>
    <t>I-IX 2024</t>
  </si>
  <si>
    <t>I-IX 24/
I-IX 23</t>
  </si>
  <si>
    <t>Związek Polskiego Leasingu</t>
  </si>
  <si>
    <t xml:space="preserve">Finansowanie rynku po III kwaratle 2024 r.  </t>
  </si>
  <si>
    <t>Leasing</t>
  </si>
  <si>
    <t>( 01.01.2024 - 30.09.2024 - wartość netto w mln PLN )</t>
  </si>
  <si>
    <t>pojazdy</t>
  </si>
  <si>
    <t>osobowe</t>
  </si>
  <si>
    <t>ciężarowe do 3,5 t</t>
  </si>
  <si>
    <t>pojazdy ciężkie</t>
  </si>
  <si>
    <t>ciężarowe pow. 3,5 t</t>
  </si>
  <si>
    <t>ciągniki siodłowe</t>
  </si>
  <si>
    <t>naczepy / przyczepy</t>
  </si>
  <si>
    <t>autobusy</t>
  </si>
  <si>
    <t>inne</t>
  </si>
  <si>
    <t>statki, samoloty, kolej</t>
  </si>
  <si>
    <t>ruchomości - leasing</t>
  </si>
  <si>
    <t>nieruchomości - leasing</t>
  </si>
  <si>
    <t>real estate - only management</t>
  </si>
  <si>
    <t xml:space="preserve">Leasing - ogółem </t>
  </si>
  <si>
    <t>ruchomości - pożyczka</t>
  </si>
  <si>
    <t>nieruchomości - pożyczka</t>
  </si>
  <si>
    <t>pożyczka - ogółem</t>
  </si>
  <si>
    <t>ruchomości - leasing + pożyczka</t>
  </si>
  <si>
    <t>nieruchomości - leasing + pożyczka</t>
  </si>
  <si>
    <t>leasing + pożyczka - ogółem</t>
  </si>
  <si>
    <t>leasing + pożyczka</t>
  </si>
  <si>
    <t>Pożyczka</t>
  </si>
  <si>
    <t xml:space="preserve">Polish Leasing Association </t>
  </si>
  <si>
    <t>Market [m PLN] 1-3 Q 2024              ( 01.01.2024 - 30.09.2024)</t>
  </si>
  <si>
    <t>WARSAW 06-11-2024</t>
  </si>
  <si>
    <t>Warszawa 06-11-2024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</si>
</sst>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32" x14ac:knownFonts="1"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name val="Arial CE"/>
      <charset val="238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8"/>
      <color indexed="45"/>
      <name val="Arial"/>
      <family val="2"/>
    </font>
    <font>
      <b/>
      <sz val="12"/>
      <color indexed="45"/>
      <name val="Arial"/>
      <family val="2"/>
    </font>
    <font>
      <sz val="10"/>
      <color indexed="45"/>
      <name val="Arial"/>
      <family val="2"/>
    </font>
    <font>
      <sz val="10"/>
      <color theme="0" tint="-0.499984740745262"/>
      <name val="Arial"/>
      <family val="2"/>
      <charset val="238"/>
    </font>
    <font>
      <b/>
      <sz val="12"/>
      <color theme="0" tint="-0.499984740745262"/>
      <name val="Arial"/>
      <family val="2"/>
      <charset val="238"/>
    </font>
    <font>
      <sz val="16"/>
      <color rgb="FFFF000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8"/>
      <name val="Arial CE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 CE"/>
      <charset val="238"/>
    </font>
    <font>
      <b/>
      <sz val="8"/>
      <name val="Arial CE"/>
      <charset val="238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color indexed="45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EB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0" fontId="1" fillId="0" borderId="0" applyBorder="0"/>
    <xf numFmtId="0" fontId="1" fillId="0" borderId="0"/>
    <xf numFmtId="0" fontId="1" fillId="0" borderId="0"/>
    <xf numFmtId="0" fontId="7" fillId="0" borderId="0"/>
  </cellStyleXfs>
  <cellXfs count="112">
    <xf numFmtId="0" fontId="0" fillId="0" borderId="0" xfId="0"/>
    <xf numFmtId="0" fontId="2" fillId="0" borderId="0" xfId="2" applyFont="1"/>
    <xf numFmtId="0" fontId="3" fillId="0" borderId="0" xfId="2" applyFont="1" applyAlignment="1">
      <alignment vertical="center"/>
    </xf>
    <xf numFmtId="0" fontId="1" fillId="0" borderId="0" xfId="2"/>
    <xf numFmtId="0" fontId="4" fillId="0" borderId="0" xfId="2" applyFont="1" applyAlignment="1">
      <alignment horizontal="center" vertical="center" wrapText="1"/>
    </xf>
    <xf numFmtId="0" fontId="5" fillId="0" borderId="0" xfId="2" applyFont="1" applyAlignment="1">
      <alignment vertical="center"/>
    </xf>
    <xf numFmtId="0" fontId="6" fillId="0" borderId="0" xfId="2" applyFont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164" fontId="2" fillId="0" borderId="0" xfId="1" applyNumberFormat="1" applyFont="1" applyFill="1" applyBorder="1" applyAlignment="1">
      <alignment vertical="center"/>
    </xf>
    <xf numFmtId="0" fontId="8" fillId="3" borderId="2" xfId="2" applyFont="1" applyFill="1" applyBorder="1" applyAlignment="1">
      <alignment vertical="center"/>
    </xf>
    <xf numFmtId="165" fontId="1" fillId="0" borderId="2" xfId="2" applyNumberFormat="1" applyBorder="1" applyAlignment="1">
      <alignment vertical="center"/>
    </xf>
    <xf numFmtId="164" fontId="2" fillId="0" borderId="2" xfId="1" applyNumberFormat="1" applyFont="1" applyFill="1" applyBorder="1" applyAlignment="1">
      <alignment vertical="center"/>
    </xf>
    <xf numFmtId="0" fontId="8" fillId="0" borderId="2" xfId="2" applyFont="1" applyBorder="1" applyAlignment="1">
      <alignment vertical="center"/>
    </xf>
    <xf numFmtId="164" fontId="2" fillId="3" borderId="2" xfId="1" applyNumberFormat="1" applyFont="1" applyFill="1" applyBorder="1" applyAlignment="1">
      <alignment vertical="center"/>
    </xf>
    <xf numFmtId="0" fontId="2" fillId="3" borderId="2" xfId="2" applyFont="1" applyFill="1" applyBorder="1" applyAlignment="1">
      <alignment horizontal="left" vertical="center" indent="1"/>
    </xf>
    <xf numFmtId="165" fontId="2" fillId="0" borderId="2" xfId="2" applyNumberFormat="1" applyFont="1" applyBorder="1" applyAlignment="1">
      <alignment vertical="center"/>
    </xf>
    <xf numFmtId="0" fontId="2" fillId="0" borderId="2" xfId="2" applyFont="1" applyBorder="1" applyAlignment="1">
      <alignment horizontal="left" vertical="center" indent="1"/>
    </xf>
    <xf numFmtId="165" fontId="9" fillId="0" borderId="2" xfId="2" applyNumberFormat="1" applyFont="1" applyBorder="1" applyAlignment="1">
      <alignment vertical="center"/>
    </xf>
    <xf numFmtId="165" fontId="9" fillId="3" borderId="2" xfId="2" applyNumberFormat="1" applyFont="1" applyFill="1" applyBorder="1" applyAlignment="1">
      <alignment vertical="center"/>
    </xf>
    <xf numFmtId="0" fontId="2" fillId="3" borderId="2" xfId="2" applyFont="1" applyFill="1" applyBorder="1" applyAlignment="1">
      <alignment horizontal="left" vertical="center" indent="2"/>
    </xf>
    <xf numFmtId="0" fontId="9" fillId="0" borderId="0" xfId="2" applyFont="1"/>
    <xf numFmtId="0" fontId="2" fillId="0" borderId="2" xfId="2" applyFont="1" applyBorder="1" applyAlignment="1">
      <alignment horizontal="left" vertical="center" indent="2"/>
    </xf>
    <xf numFmtId="164" fontId="10" fillId="0" borderId="0" xfId="1" applyNumberFormat="1" applyFont="1" applyFill="1" applyBorder="1" applyAlignment="1">
      <alignment vertical="center"/>
    </xf>
    <xf numFmtId="0" fontId="10" fillId="3" borderId="3" xfId="2" applyFont="1" applyFill="1" applyBorder="1" applyAlignment="1">
      <alignment vertical="center"/>
    </xf>
    <xf numFmtId="165" fontId="10" fillId="0" borderId="4" xfId="2" applyNumberFormat="1" applyFont="1" applyBorder="1" applyAlignment="1">
      <alignment vertical="center"/>
    </xf>
    <xf numFmtId="165" fontId="10" fillId="0" borderId="5" xfId="2" applyNumberFormat="1" applyFont="1" applyBorder="1" applyAlignment="1">
      <alignment vertical="center"/>
    </xf>
    <xf numFmtId="164" fontId="10" fillId="0" borderId="6" xfId="1" applyNumberFormat="1" applyFont="1" applyFill="1" applyBorder="1" applyAlignment="1">
      <alignment vertical="center"/>
    </xf>
    <xf numFmtId="0" fontId="10" fillId="0" borderId="3" xfId="2" applyFont="1" applyBorder="1" applyAlignment="1">
      <alignment vertical="center"/>
    </xf>
    <xf numFmtId="164" fontId="10" fillId="3" borderId="6" xfId="1" applyNumberFormat="1" applyFont="1" applyFill="1" applyBorder="1" applyAlignment="1">
      <alignment vertical="center"/>
    </xf>
    <xf numFmtId="164" fontId="11" fillId="0" borderId="0" xfId="1" applyNumberFormat="1" applyFont="1" applyFill="1" applyBorder="1" applyAlignment="1">
      <alignment vertical="center"/>
    </xf>
    <xf numFmtId="0" fontId="12" fillId="0" borderId="0" xfId="2" applyFont="1" applyBorder="1" applyAlignment="1">
      <alignment vertical="center"/>
    </xf>
    <xf numFmtId="165" fontId="12" fillId="0" borderId="0" xfId="2" applyNumberFormat="1" applyFont="1" applyBorder="1" applyAlignment="1">
      <alignment vertical="center"/>
    </xf>
    <xf numFmtId="0" fontId="13" fillId="0" borderId="0" xfId="2" applyFont="1" applyBorder="1"/>
    <xf numFmtId="0" fontId="10" fillId="0" borderId="0" xfId="2" applyFont="1" applyBorder="1" applyAlignment="1">
      <alignment vertical="center"/>
    </xf>
    <xf numFmtId="165" fontId="10" fillId="0" borderId="0" xfId="2" applyNumberFormat="1" applyFont="1" applyBorder="1" applyAlignment="1">
      <alignment vertical="center"/>
    </xf>
    <xf numFmtId="0" fontId="9" fillId="0" borderId="0" xfId="2" applyFont="1" applyBorder="1"/>
    <xf numFmtId="164" fontId="6" fillId="0" borderId="0" xfId="1" applyNumberFormat="1" applyFont="1" applyFill="1" applyBorder="1" applyAlignment="1">
      <alignment vertical="center"/>
    </xf>
    <xf numFmtId="0" fontId="8" fillId="0" borderId="0" xfId="2" applyFont="1" applyAlignment="1">
      <alignment vertical="center"/>
    </xf>
    <xf numFmtId="165" fontId="9" fillId="0" borderId="0" xfId="2" applyNumberFormat="1" applyFont="1" applyAlignment="1">
      <alignment vertical="center"/>
    </xf>
    <xf numFmtId="3" fontId="2" fillId="0" borderId="0" xfId="2" applyNumberFormat="1" applyFont="1" applyAlignment="1">
      <alignment vertical="center"/>
    </xf>
    <xf numFmtId="9" fontId="9" fillId="0" borderId="0" xfId="1" applyFont="1" applyFill="1"/>
    <xf numFmtId="165" fontId="9" fillId="0" borderId="0" xfId="1" applyNumberFormat="1" applyFont="1" applyFill="1"/>
    <xf numFmtId="3" fontId="2" fillId="0" borderId="0" xfId="2" applyNumberFormat="1" applyFont="1"/>
    <xf numFmtId="0" fontId="1" fillId="0" borderId="0" xfId="2" applyBorder="1"/>
    <xf numFmtId="0" fontId="14" fillId="0" borderId="0" xfId="2" applyFont="1"/>
    <xf numFmtId="165" fontId="14" fillId="0" borderId="0" xfId="2" applyNumberFormat="1" applyFont="1"/>
    <xf numFmtId="0" fontId="15" fillId="0" borderId="0" xfId="2" applyFont="1" applyAlignment="1">
      <alignment vertical="center"/>
    </xf>
    <xf numFmtId="0" fontId="15" fillId="0" borderId="0" xfId="2" applyFont="1" applyBorder="1" applyAlignment="1">
      <alignment vertical="center"/>
    </xf>
    <xf numFmtId="0" fontId="14" fillId="0" borderId="0" xfId="2" applyFont="1" applyBorder="1"/>
    <xf numFmtId="9" fontId="2" fillId="0" borderId="0" xfId="1" applyFont="1" applyFill="1" applyBorder="1"/>
    <xf numFmtId="0" fontId="5" fillId="0" borderId="0" xfId="2" applyFont="1" applyBorder="1" applyAlignment="1">
      <alignment vertical="center"/>
    </xf>
    <xf numFmtId="3" fontId="9" fillId="0" borderId="0" xfId="1" applyNumberFormat="1" applyFont="1" applyFill="1" applyBorder="1"/>
    <xf numFmtId="165" fontId="2" fillId="0" borderId="7" xfId="3" applyNumberFormat="1" applyFont="1" applyBorder="1" applyAlignment="1">
      <alignment vertical="center" wrapText="1"/>
    </xf>
    <xf numFmtId="165" fontId="2" fillId="0" borderId="7" xfId="2" applyNumberFormat="1" applyFont="1" applyBorder="1" applyAlignment="1">
      <alignment vertical="center"/>
    </xf>
    <xf numFmtId="0" fontId="2" fillId="0" borderId="0" xfId="2" applyFont="1" applyBorder="1" applyAlignment="1">
      <alignment horizontal="left" vertical="center" indent="1"/>
    </xf>
    <xf numFmtId="165" fontId="2" fillId="0" borderId="0" xfId="2" applyNumberFormat="1" applyFont="1" applyBorder="1" applyAlignment="1">
      <alignment vertical="center"/>
    </xf>
    <xf numFmtId="0" fontId="2" fillId="0" borderId="7" xfId="2" applyFont="1" applyBorder="1" applyAlignment="1">
      <alignment horizontal="left" vertical="center" indent="2"/>
    </xf>
    <xf numFmtId="0" fontId="2" fillId="0" borderId="7" xfId="2" applyFont="1" applyBorder="1"/>
    <xf numFmtId="0" fontId="2" fillId="0" borderId="0" xfId="2" applyFont="1" applyBorder="1" applyAlignment="1">
      <alignment horizontal="left" vertical="center" indent="2"/>
    </xf>
    <xf numFmtId="0" fontId="2" fillId="0" borderId="0" xfId="2" applyFont="1" applyBorder="1"/>
    <xf numFmtId="0" fontId="2" fillId="0" borderId="7" xfId="2" applyFont="1" applyBorder="1" applyAlignment="1">
      <alignment horizontal="left" vertical="center" indent="1"/>
    </xf>
    <xf numFmtId="0" fontId="8" fillId="0" borderId="0" xfId="2" applyFont="1" applyBorder="1" applyAlignment="1">
      <alignment vertical="center"/>
    </xf>
    <xf numFmtId="165" fontId="9" fillId="0" borderId="0" xfId="2" applyNumberFormat="1" applyFont="1" applyBorder="1" applyAlignment="1">
      <alignment vertical="center"/>
    </xf>
    <xf numFmtId="3" fontId="2" fillId="0" borderId="0" xfId="2" applyNumberFormat="1" applyFont="1" applyBorder="1" applyAlignment="1">
      <alignment vertical="center"/>
    </xf>
    <xf numFmtId="0" fontId="17" fillId="0" borderId="8" xfId="4" applyFont="1" applyBorder="1" applyAlignment="1">
      <alignment horizontal="center"/>
    </xf>
    <xf numFmtId="0" fontId="17" fillId="0" borderId="8" xfId="4" applyFont="1" applyBorder="1"/>
    <xf numFmtId="0" fontId="18" fillId="0" borderId="8" xfId="4" applyFont="1" applyBorder="1"/>
    <xf numFmtId="0" fontId="18" fillId="3" borderId="9" xfId="4" applyFont="1" applyFill="1" applyBorder="1" applyAlignment="1">
      <alignment horizontal="center"/>
    </xf>
    <xf numFmtId="0" fontId="19" fillId="3" borderId="9" xfId="5" applyFont="1" applyFill="1" applyBorder="1" applyAlignment="1">
      <alignment wrapText="1"/>
    </xf>
    <xf numFmtId="165" fontId="1" fillId="0" borderId="0" xfId="2" applyNumberFormat="1"/>
    <xf numFmtId="0" fontId="20" fillId="0" borderId="0" xfId="2" applyFont="1"/>
    <xf numFmtId="0" fontId="21" fillId="0" borderId="0" xfId="2" applyFont="1" applyBorder="1" applyAlignment="1">
      <alignment vertical="center"/>
    </xf>
    <xf numFmtId="164" fontId="21" fillId="0" borderId="0" xfId="1" applyNumberFormat="1" applyFont="1" applyFill="1" applyBorder="1" applyAlignment="1">
      <alignment vertical="center"/>
    </xf>
    <xf numFmtId="165" fontId="2" fillId="0" borderId="0" xfId="2" applyNumberFormat="1" applyFont="1"/>
    <xf numFmtId="164" fontId="2" fillId="0" borderId="0" xfId="1" applyNumberFormat="1" applyFont="1" applyFill="1"/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/>
    </xf>
    <xf numFmtId="164" fontId="22" fillId="0" borderId="0" xfId="1" applyNumberFormat="1" applyFont="1" applyFill="1" applyBorder="1"/>
    <xf numFmtId="0" fontId="22" fillId="0" borderId="0" xfId="0" applyFont="1" applyAlignment="1">
      <alignment horizontal="left"/>
    </xf>
    <xf numFmtId="0" fontId="2" fillId="0" borderId="7" xfId="2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10" fontId="22" fillId="0" borderId="0" xfId="1" applyNumberFormat="1" applyFont="1" applyFill="1" applyBorder="1" applyAlignment="1"/>
    <xf numFmtId="165" fontId="22" fillId="0" borderId="0" xfId="1" applyNumberFormat="1" applyFont="1" applyFill="1" applyBorder="1" applyAlignment="1"/>
    <xf numFmtId="0" fontId="22" fillId="0" borderId="0" xfId="0" applyFont="1" applyAlignment="1">
      <alignment horizontal="center" vertical="center"/>
    </xf>
    <xf numFmtId="0" fontId="2" fillId="0" borderId="0" xfId="3" applyFont="1" applyAlignment="1">
      <alignment horizontal="center" vertical="center" wrapText="1"/>
    </xf>
    <xf numFmtId="164" fontId="22" fillId="0" borderId="0" xfId="1" applyNumberFormat="1" applyFont="1" applyFill="1" applyBorder="1" applyAlignment="1"/>
    <xf numFmtId="166" fontId="2" fillId="0" borderId="0" xfId="2" applyNumberFormat="1" applyFont="1" applyBorder="1"/>
    <xf numFmtId="0" fontId="16" fillId="0" borderId="0" xfId="2" applyFont="1" applyAlignment="1">
      <alignment vertical="center"/>
    </xf>
    <xf numFmtId="0" fontId="6" fillId="0" borderId="1" xfId="2" applyFont="1" applyBorder="1" applyAlignment="1">
      <alignment horizontal="center" vertical="center" wrapText="1"/>
    </xf>
    <xf numFmtId="165" fontId="6" fillId="0" borderId="9" xfId="4" applyNumberFormat="1" applyFont="1" applyBorder="1"/>
    <xf numFmtId="0" fontId="10" fillId="3" borderId="0" xfId="2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0" fontId="24" fillId="4" borderId="0" xfId="2" applyFont="1" applyFill="1" applyAlignment="1">
      <alignment vertical="center"/>
    </xf>
    <xf numFmtId="0" fontId="25" fillId="4" borderId="0" xfId="2" applyFont="1" applyFill="1" applyAlignment="1">
      <alignment vertical="center"/>
    </xf>
    <xf numFmtId="0" fontId="24" fillId="0" borderId="0" xfId="2" applyFont="1" applyAlignment="1">
      <alignment vertical="center"/>
    </xf>
    <xf numFmtId="0" fontId="26" fillId="0" borderId="0" xfId="2" applyFont="1"/>
    <xf numFmtId="0" fontId="27" fillId="3" borderId="2" xfId="2" applyFont="1" applyFill="1" applyBorder="1" applyAlignment="1">
      <alignment vertical="center"/>
    </xf>
    <xf numFmtId="0" fontId="28" fillId="3" borderId="2" xfId="2" applyFont="1" applyFill="1" applyBorder="1" applyAlignment="1">
      <alignment horizontal="left" vertical="center" indent="1"/>
    </xf>
    <xf numFmtId="0" fontId="28" fillId="3" borderId="2" xfId="2" applyFont="1" applyFill="1" applyBorder="1" applyAlignment="1">
      <alignment horizontal="left" vertical="center" indent="2"/>
    </xf>
    <xf numFmtId="0" fontId="28" fillId="0" borderId="0" xfId="2" applyFont="1"/>
    <xf numFmtId="0" fontId="26" fillId="3" borderId="3" xfId="2" applyFont="1" applyFill="1" applyBorder="1" applyAlignment="1">
      <alignment vertical="center"/>
    </xf>
    <xf numFmtId="0" fontId="29" fillId="0" borderId="0" xfId="2" applyFont="1" applyBorder="1" applyAlignment="1">
      <alignment vertical="center"/>
    </xf>
    <xf numFmtId="0" fontId="26" fillId="0" borderId="0" xfId="2" applyFont="1" applyBorder="1" applyAlignment="1">
      <alignment vertical="center"/>
    </xf>
    <xf numFmtId="0" fontId="26" fillId="0" borderId="0" xfId="2" applyFont="1" applyAlignment="1">
      <alignment vertical="center"/>
    </xf>
    <xf numFmtId="0" fontId="26" fillId="0" borderId="3" xfId="2" applyFont="1" applyBorder="1" applyAlignment="1">
      <alignment vertical="center"/>
    </xf>
    <xf numFmtId="0" fontId="26" fillId="4" borderId="0" xfId="2" applyFont="1" applyFill="1"/>
    <xf numFmtId="0" fontId="30" fillId="4" borderId="0" xfId="2" applyFont="1" applyFill="1"/>
    <xf numFmtId="0" fontId="25" fillId="4" borderId="0" xfId="2" applyFont="1" applyFill="1" applyAlignment="1">
      <alignment vertical="center"/>
    </xf>
    <xf numFmtId="0" fontId="30" fillId="4" borderId="0" xfId="0" applyFont="1" applyFill="1"/>
    <xf numFmtId="0" fontId="30" fillId="4" borderId="0" xfId="0" applyFont="1" applyFill="1"/>
    <xf numFmtId="0" fontId="31" fillId="0" borderId="0" xfId="2" applyFont="1"/>
  </cellXfs>
  <cellStyles count="6">
    <cellStyle name="Normalny" xfId="0" builtinId="0"/>
    <cellStyle name="Normalny_Leasing market 2006 - supplement" xfId="4" xr:uid="{CBC5F540-0247-4725-BCDC-D4EA6A2927DE}"/>
    <cellStyle name="Normalny_Leasing market at the end of 2005" xfId="2" xr:uid="{72CFA95C-16E2-47D1-BF0B-C778C3797963}"/>
    <cellStyle name="Normalny_wyniki.1q.2007.zbiorcze_ZPL" xfId="3" xr:uid="{3A182B55-1CD9-41B1-B10B-124294083542}"/>
    <cellStyle name="Normalny_wyniki.3q.2006.zbiorcze" xfId="5" xr:uid="{72D4DD38-0599-4158-B9ED-9470C2D36AD3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I-IIIQ 2023 (Leases) 
</a:t>
            </a:r>
          </a:p>
        </c:rich>
      </c:tx>
      <c:layout>
        <c:manualLayout>
          <c:xMode val="edge"/>
          <c:yMode val="edge"/>
          <c:x val="0.18767681180957363"/>
          <c:y val="0.7725847983436779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025-450F-B466-4BEE0DC9936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025-450F-B466-4BEE0DC9936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025-450F-B466-4BEE0DC9936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025-450F-B466-4BEE0DC9936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0025-450F-B466-4BEE0DC99367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0025-450F-B466-4BEE0DC99367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0025-450F-B466-4BEE0DC99367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0025-450F-B466-4BEE0DC99367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0025-450F-B466-4BEE0DC99367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0025-450F-B466-4BEE0DC99367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(ANG!$N$9,ANG!$N$18:$N$21)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(ANG!$O$9,ANG!$O$18:$O$21)</c:f>
              <c:numCache>
                <c:formatCode>#\ ##0.0</c:formatCode>
                <c:ptCount val="5"/>
                <c:pt idx="0">
                  <c:v>47068.978683202302</c:v>
                </c:pt>
                <c:pt idx="1">
                  <c:v>12245.585686552389</c:v>
                </c:pt>
                <c:pt idx="2">
                  <c:v>552.10725410351006</c:v>
                </c:pt>
                <c:pt idx="3">
                  <c:v>1081.9027478233697</c:v>
                </c:pt>
                <c:pt idx="4">
                  <c:v>302.80416591138089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025-450F-B466-4BEE0DC99367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I-IIIQ 2023 (Loans)</a:t>
            </a:r>
          </a:p>
        </c:rich>
      </c:tx>
      <c:layout>
        <c:manualLayout>
          <c:xMode val="edge"/>
          <c:yMode val="edge"/>
          <c:x val="0.1053617314229164"/>
          <c:y val="0.815250477278494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948-491F-BC8D-36A115AD6F8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948-491F-BC8D-36A115AD6F8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948-491F-BC8D-36A115AD6F8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948-491F-BC8D-36A115AD6F8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948-491F-BC8D-36A115AD6F85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4948-491F-BC8D-36A115AD6F85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4948-491F-BC8D-36A115AD6F85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4948-491F-BC8D-36A115AD6F85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4948-491F-BC8D-36A115AD6F85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4948-491F-BC8D-36A115AD6F85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(ANG!$N$37,ANG!$N$46:$N$49)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(ANG!$O$37,ANG!$O$46:$O$49)</c:f>
              <c:numCache>
                <c:formatCode>#\ ##0.0</c:formatCode>
                <c:ptCount val="5"/>
                <c:pt idx="0">
                  <c:v>3400.5703356814397</c:v>
                </c:pt>
                <c:pt idx="1">
                  <c:v>5856.1955053147922</c:v>
                </c:pt>
                <c:pt idx="2">
                  <c:v>187.56074423546985</c:v>
                </c:pt>
                <c:pt idx="3">
                  <c:v>183.90827998902751</c:v>
                </c:pt>
                <c:pt idx="4">
                  <c:v>75.453359230958995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948-491F-BC8D-36A115AD6F85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I-IIIQ 2023 (Leases + Loans) </a:t>
            </a:r>
          </a:p>
        </c:rich>
      </c:tx>
      <c:layout>
        <c:manualLayout>
          <c:xMode val="edge"/>
          <c:yMode val="edge"/>
          <c:x val="0.13237285129352114"/>
          <c:y val="0.7831475710342223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829-4FD5-8F28-269B9D0AF38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829-4FD5-8F28-269B9D0AF38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829-4FD5-8F28-269B9D0AF38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829-4FD5-8F28-269B9D0AF38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829-4FD5-8F28-269B9D0AF383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3829-4FD5-8F28-269B9D0AF383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3829-4FD5-8F28-269B9D0AF383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3829-4FD5-8F28-269B9D0AF383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3829-4FD5-8F28-269B9D0AF383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3829-4FD5-8F28-269B9D0AF383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(ANG!$N$64,ANG!$N$73:$N$76)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(ANG!$O$64,ANG!$O$73:$O$76)</c:f>
              <c:numCache>
                <c:formatCode>#\ ##0.0</c:formatCode>
                <c:ptCount val="5"/>
                <c:pt idx="0">
                  <c:v>50469.54901888375</c:v>
                </c:pt>
                <c:pt idx="1">
                  <c:v>18101.78119186718</c:v>
                </c:pt>
                <c:pt idx="2">
                  <c:v>739.66799833897994</c:v>
                </c:pt>
                <c:pt idx="3">
                  <c:v>1265.8110278123972</c:v>
                </c:pt>
                <c:pt idx="4">
                  <c:v>378.25752514233989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829-4FD5-8F28-269B9D0AF383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I-IIIQ 2024 (Leases) 
</a:t>
            </a:r>
          </a:p>
        </c:rich>
      </c:tx>
      <c:layout>
        <c:manualLayout>
          <c:xMode val="edge"/>
          <c:yMode val="edge"/>
          <c:x val="0.12674021620142309"/>
          <c:y val="0.792568066578483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CD2-42EB-ADC5-B76B8A3C2B0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CD2-42EB-ADC5-B76B8A3C2B0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CD2-42EB-ADC5-B76B8A3C2B0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CD2-42EB-ADC5-B76B8A3C2B0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6CD2-42EB-ADC5-B76B8A3C2B0C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6CD2-42EB-ADC5-B76B8A3C2B0C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6CD2-42EB-ADC5-B76B8A3C2B0C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6CD2-42EB-ADC5-B76B8A3C2B0C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6CD2-42EB-ADC5-B76B8A3C2B0C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6CD2-42EB-ADC5-B76B8A3C2B0C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(ANG!$N$9,ANG!$N$18:$N$21)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(ANG!$P$9,ANG!$P$18:$P$21)</c:f>
              <c:numCache>
                <c:formatCode>#\ ##0.0</c:formatCode>
                <c:ptCount val="5"/>
                <c:pt idx="0">
                  <c:v>53793.477423701035</c:v>
                </c:pt>
                <c:pt idx="1">
                  <c:v>12884.148778150133</c:v>
                </c:pt>
                <c:pt idx="2">
                  <c:v>604.91070941049873</c:v>
                </c:pt>
                <c:pt idx="3">
                  <c:v>1113.391342892633</c:v>
                </c:pt>
                <c:pt idx="4">
                  <c:v>360.0036392357718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CD2-42EB-ADC5-B76B8A3C2B0C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I-IIIQ 2024 (Loans)</a:t>
            </a:r>
          </a:p>
        </c:rich>
      </c:tx>
      <c:layout>
        <c:manualLayout>
          <c:xMode val="edge"/>
          <c:yMode val="edge"/>
          <c:x val="0.13598846754550056"/>
          <c:y val="0.818708227921853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B93-49AE-B832-CEFE50B7110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B93-49AE-B832-CEFE50B7110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B93-49AE-B832-CEFE50B7110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B93-49AE-B832-CEFE50B7110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B93-49AE-B832-CEFE50B71108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FB93-49AE-B832-CEFE50B71108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FB93-49AE-B832-CEFE50B71108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FB93-49AE-B832-CEFE50B71108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FB93-49AE-B832-CEFE50B71108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FB93-49AE-B832-CEFE50B71108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(ANG!$N$37,ANG!$N$46:$N$49)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(ANG!$P$37,ANG!$P$46:$P$49)</c:f>
              <c:numCache>
                <c:formatCode>#\ ##0.0</c:formatCode>
                <c:ptCount val="5"/>
                <c:pt idx="0">
                  <c:v>3151.6717610241617</c:v>
                </c:pt>
                <c:pt idx="1">
                  <c:v>6352.7087088610979</c:v>
                </c:pt>
                <c:pt idx="2">
                  <c:v>113.57530532202091</c:v>
                </c:pt>
                <c:pt idx="3">
                  <c:v>104.84861948760727</c:v>
                </c:pt>
                <c:pt idx="4">
                  <c:v>69.519189653745855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B93-49AE-B832-CEFE50B71108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I-IIIQ 2024 (Leases + Loans) </a:t>
            </a:r>
          </a:p>
        </c:rich>
      </c:tx>
      <c:layout>
        <c:manualLayout>
          <c:xMode val="edge"/>
          <c:yMode val="edge"/>
          <c:x val="0.10621713111181437"/>
          <c:y val="0.81346016136417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734-4059-BA5D-D4506495135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734-4059-BA5D-D4506495135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734-4059-BA5D-D4506495135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734-4059-BA5D-D4506495135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6734-4059-BA5D-D45064951356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6734-4059-BA5D-D45064951356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6734-4059-BA5D-D45064951356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6734-4059-BA5D-D45064951356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6734-4059-BA5D-D45064951356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6734-4059-BA5D-D45064951356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(ANG!$N$64,ANG!$N$73:$N$76)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(ANG!$P$64,ANG!$P$73:$P$76)</c:f>
              <c:numCache>
                <c:formatCode>#\ ##0.0</c:formatCode>
                <c:ptCount val="5"/>
                <c:pt idx="0">
                  <c:v>56945.149184725189</c:v>
                </c:pt>
                <c:pt idx="1">
                  <c:v>19236.857487011232</c:v>
                </c:pt>
                <c:pt idx="2">
                  <c:v>718.48601473251961</c:v>
                </c:pt>
                <c:pt idx="3">
                  <c:v>1218.2399623802403</c:v>
                </c:pt>
                <c:pt idx="4">
                  <c:v>429.52282888951765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734-4059-BA5D-D45064951356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sz="1400" b="1" i="0" u="none" strike="noStrike" kern="1200" cap="all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STRUKTURA RUCHOMOŚCI I-III KW 2023 (LeasING) </a:t>
            </a:r>
            <a:r>
              <a:rPr lang="pl-PL"/>
              <a:t> 
</a:t>
            </a:r>
          </a:p>
        </c:rich>
      </c:tx>
      <c:layout>
        <c:manualLayout>
          <c:xMode val="edge"/>
          <c:yMode val="edge"/>
          <c:x val="0.18767681180957363"/>
          <c:y val="0.7725847983436779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297-49A2-BA57-E9A92323E42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2297-49A2-BA57-E9A92323E42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2297-49A2-BA57-E9A92323E42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2297-49A2-BA57-E9A92323E42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2297-49A2-BA57-E9A92323E42D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pojazdy</a:t>
                    </a:r>
                    <a:r>
                      <a:rPr lang="en-US" baseline="0"/>
                      <a:t>
</a:t>
                    </a:r>
                    <a:fld id="{FA067ACB-2847-4F27-9FEB-68B9FD5372F7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2297-49A2-BA57-E9A92323E42D}"/>
                </c:ext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MiU</a:t>
                    </a:r>
                    <a:r>
                      <a:rPr lang="en-US" baseline="0"/>
                      <a:t>
</a:t>
                    </a:r>
                    <a:fld id="{1924ADCD-8291-482B-B0CA-1892766815A9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2297-49A2-BA57-E9A92323E42D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2297-49A2-BA57-E9A92323E42D}"/>
                </c:ext>
              </c:extLst>
            </c:dLbl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statki, samoloty, kolej</a:t>
                    </a:r>
                    <a:r>
                      <a:rPr lang="en-US" baseline="0"/>
                      <a:t>
</a:t>
                    </a:r>
                    <a:fld id="{4749B61A-7C30-4D73-BC66-C21B2B3678E6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2297-49A2-BA57-E9A92323E42D}"/>
                </c:ext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inne</a:t>
                    </a:r>
                    <a:r>
                      <a:rPr lang="en-US" baseline="0"/>
                      <a:t>
</a:t>
                    </a:r>
                    <a:fld id="{1FB23439-8A9B-4479-AF4E-F796F2D9BCD7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2297-49A2-BA57-E9A92323E42D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(ANG!$N$9,ANG!$N$18:$N$21)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(ANG!$O$9,ANG!$O$18:$O$21)</c:f>
              <c:numCache>
                <c:formatCode>#\ ##0.0</c:formatCode>
                <c:ptCount val="5"/>
                <c:pt idx="0">
                  <c:v>47068.978683202302</c:v>
                </c:pt>
                <c:pt idx="1">
                  <c:v>12245.585686552389</c:v>
                </c:pt>
                <c:pt idx="2">
                  <c:v>552.10725410351006</c:v>
                </c:pt>
                <c:pt idx="3">
                  <c:v>1081.9027478233697</c:v>
                </c:pt>
                <c:pt idx="4">
                  <c:v>302.80416591138089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297-49A2-BA57-E9A92323E42D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sz="1600" b="1" i="0" u="none" strike="noStrike" kern="1200" cap="all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STRUKTURA RUCHOMOŚCI I-III KW 2023 (POŻYCZKA) </a:t>
            </a:r>
            <a:r>
              <a:rPr lang="pl-PL" sz="1800" b="1" i="0" u="none" strike="noStrike" kern="1200" cap="all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 </a:t>
            </a:r>
            <a:endParaRPr lang="pl-PL"/>
          </a:p>
        </c:rich>
      </c:tx>
      <c:layout>
        <c:manualLayout>
          <c:xMode val="edge"/>
          <c:yMode val="edge"/>
          <c:x val="0.11406197067698198"/>
          <c:y val="0.7675991391708838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A77-484A-941F-514328305F9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A77-484A-941F-514328305F9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A77-484A-941F-514328305F9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A77-484A-941F-514328305F9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A77-484A-941F-514328305F91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pojazdy</a:t>
                    </a:r>
                    <a:r>
                      <a:rPr lang="en-US" baseline="0"/>
                      <a:t>
</a:t>
                    </a:r>
                    <a:fld id="{6266F908-42D6-4695-A97F-3C06BD1FF7E2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BA77-484A-941F-514328305F91}"/>
                </c:ext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MiU</a:t>
                    </a:r>
                    <a:r>
                      <a:rPr lang="en-US" baseline="0"/>
                      <a:t>
</a:t>
                    </a:r>
                    <a:fld id="{BE519655-A8F7-4F7C-8C3D-9145208E30C6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BA77-484A-941F-514328305F91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BA77-484A-941F-514328305F91}"/>
                </c:ext>
              </c:extLst>
            </c:dLbl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statki, samolty, kolej</a:t>
                    </a:r>
                    <a:r>
                      <a:rPr lang="en-US" baseline="0"/>
                      <a:t>
</a:t>
                    </a:r>
                    <a:fld id="{16307B37-CD91-4939-8873-AD2D7E5B3FA7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BA77-484A-941F-514328305F91}"/>
                </c:ext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inne</a:t>
                    </a:r>
                    <a:r>
                      <a:rPr lang="en-US" baseline="0"/>
                      <a:t>
</a:t>
                    </a:r>
                    <a:fld id="{0EA817AF-76FA-4E94-9051-3A7F9CA74872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BA77-484A-941F-514328305F91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(ANG!$N$37,ANG!$N$46:$N$49)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(ANG!$O$37,ANG!$O$46:$O$49)</c:f>
              <c:numCache>
                <c:formatCode>#\ ##0.0</c:formatCode>
                <c:ptCount val="5"/>
                <c:pt idx="0">
                  <c:v>3400.5703356814397</c:v>
                </c:pt>
                <c:pt idx="1">
                  <c:v>5856.1955053147922</c:v>
                </c:pt>
                <c:pt idx="2">
                  <c:v>187.56074423546985</c:v>
                </c:pt>
                <c:pt idx="3">
                  <c:v>183.90827998902751</c:v>
                </c:pt>
                <c:pt idx="4">
                  <c:v>75.453359230958995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A77-484A-941F-514328305F91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sz="1600" b="1" i="0" u="none" strike="noStrike" kern="1200" cap="all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STRUKTURA RUCHOMOŚCI I-III KW 2023 (LEASING + POŻYCZKA) </a:t>
            </a:r>
            <a:r>
              <a:rPr lang="pl-PL" sz="1800" b="1" i="0" u="none" strike="noStrike" kern="1200" cap="all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 </a:t>
            </a:r>
            <a:endParaRPr lang="pl-PL" sz="1600" b="1" i="0" u="none" strike="noStrike" kern="1200" cap="all" baseline="0">
              <a:solidFill>
                <a:sysClr val="windowText" lastClr="000000">
                  <a:lumMod val="65000"/>
                  <a:lumOff val="35000"/>
                </a:sysClr>
              </a:solidFill>
            </a:endParaRPr>
          </a:p>
        </c:rich>
      </c:tx>
      <c:layout>
        <c:manualLayout>
          <c:xMode val="edge"/>
          <c:yMode val="edge"/>
          <c:x val="0.13237285129352114"/>
          <c:y val="0.7831475710342223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9EA-4D60-ACF7-362D1200305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9EA-4D60-ACF7-362D1200305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19EA-4D60-ACF7-362D1200305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19EA-4D60-ACF7-362D1200305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19EA-4D60-ACF7-362D1200305A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pojazdy</a:t>
                    </a:r>
                    <a:r>
                      <a:rPr lang="en-US" baseline="0"/>
                      <a:t>
</a:t>
                    </a:r>
                    <a:fld id="{E94C2929-E1ED-470E-B449-A607BF81DD17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19EA-4D60-ACF7-362D1200305A}"/>
                </c:ext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MiU
</a:t>
                    </a:r>
                    <a:fld id="{6B87D68A-21BC-4FC7-9905-3272FDCA93EA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19EA-4D60-ACF7-362D1200305A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19EA-4D60-ACF7-362D1200305A}"/>
                </c:ext>
              </c:extLst>
            </c:dLbl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statki, samoloty,</a:t>
                    </a:r>
                    <a:r>
                      <a:rPr lang="en-US" baseline="0"/>
                      <a:t> kolej
</a:t>
                    </a:r>
                    <a:fld id="{9D7F6119-1C5D-43E3-9156-692F41BEE4E6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19EA-4D60-ACF7-362D1200305A}"/>
                </c:ext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inne</a:t>
                    </a:r>
                    <a:r>
                      <a:rPr lang="en-US" baseline="0"/>
                      <a:t>
</a:t>
                    </a:r>
                    <a:fld id="{F133C2C1-7621-46A7-9684-CD9DEE619076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19EA-4D60-ACF7-362D1200305A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(ANG!$N$64,ANG!$N$73:$N$76)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(ANG!$O$64,ANG!$O$73:$O$76)</c:f>
              <c:numCache>
                <c:formatCode>#\ ##0.0</c:formatCode>
                <c:ptCount val="5"/>
                <c:pt idx="0">
                  <c:v>50469.54901888375</c:v>
                </c:pt>
                <c:pt idx="1">
                  <c:v>18101.78119186718</c:v>
                </c:pt>
                <c:pt idx="2">
                  <c:v>739.66799833897994</c:v>
                </c:pt>
                <c:pt idx="3">
                  <c:v>1265.8110278123972</c:v>
                </c:pt>
                <c:pt idx="4">
                  <c:v>378.25752514233989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9EA-4D60-ACF7-362D1200305A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sz="1400" b="1" i="0" u="none" strike="noStrike" kern="1200" cap="all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STRUKTURA RUCHOMOŚCI I-III KW 2024 (LeasING) </a:t>
            </a:r>
            <a:r>
              <a:rPr lang="pl-PL"/>
              <a:t> 
</a:t>
            </a:r>
          </a:p>
        </c:rich>
      </c:tx>
      <c:layout>
        <c:manualLayout>
          <c:xMode val="edge"/>
          <c:yMode val="edge"/>
          <c:x val="0.12674021620142309"/>
          <c:y val="0.792568066578483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AE9-4F36-8DBD-64F647D9515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AE9-4F36-8DBD-64F647D9515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AE9-4F36-8DBD-64F647D9515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5AE9-4F36-8DBD-64F647D9515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5AE9-4F36-8DBD-64F647D9515A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pojazdy</a:t>
                    </a:r>
                    <a:r>
                      <a:rPr lang="en-US" baseline="0"/>
                      <a:t>
</a:t>
                    </a:r>
                    <a:fld id="{CCAE18E1-670C-4697-89B5-3CBE8B33973E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5AE9-4F36-8DBD-64F647D9515A}"/>
                </c:ext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MiU</a:t>
                    </a:r>
                    <a:r>
                      <a:rPr lang="en-US" baseline="0"/>
                      <a:t>
</a:t>
                    </a:r>
                    <a:fld id="{C2C00BC6-1812-43C0-8266-04A972C6580D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5AE9-4F36-8DBD-64F647D9515A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5AE9-4F36-8DBD-64F647D9515A}"/>
                </c:ext>
              </c:extLst>
            </c:dLbl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statki, samoloty, kolej</a:t>
                    </a:r>
                    <a:r>
                      <a:rPr lang="en-US" baseline="0"/>
                      <a:t>
</a:t>
                    </a:r>
                    <a:fld id="{37962076-CB50-4C65-896A-BABB6F96CF86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5AE9-4F36-8DBD-64F647D9515A}"/>
                </c:ext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inne</a:t>
                    </a:r>
                    <a:r>
                      <a:rPr lang="en-US" baseline="0"/>
                      <a:t>
</a:t>
                    </a:r>
                    <a:fld id="{0CC1B76E-EC5D-4F3C-A157-C961C7F7D5AC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5AE9-4F36-8DBD-64F647D9515A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(ANG!$N$9,ANG!$N$18:$N$21)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(ANG!$P$9,ANG!$P$18:$P$21)</c:f>
              <c:numCache>
                <c:formatCode>#\ ##0.0</c:formatCode>
                <c:ptCount val="5"/>
                <c:pt idx="0">
                  <c:v>53793.477423701035</c:v>
                </c:pt>
                <c:pt idx="1">
                  <c:v>12884.148778150133</c:v>
                </c:pt>
                <c:pt idx="2">
                  <c:v>604.91070941049873</c:v>
                </c:pt>
                <c:pt idx="3">
                  <c:v>1113.391342892633</c:v>
                </c:pt>
                <c:pt idx="4">
                  <c:v>360.0036392357718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AE9-4F36-8DBD-64F647D9515A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sz="1600" b="1" i="0" u="none" strike="noStrike" kern="1200" cap="all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STRUKTURA RUCHOMOŚCI I-III KW 2024 (POŻYCZKA) </a:t>
            </a:r>
            <a:r>
              <a:rPr lang="pl-PL" sz="1800" b="1" i="0" u="none" strike="noStrike" kern="1200" cap="all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 </a:t>
            </a:r>
            <a:endParaRPr lang="pl-PL" sz="1600" b="1" i="0" u="none" strike="noStrike" kern="1200" cap="all" baseline="0">
              <a:solidFill>
                <a:sysClr val="windowText" lastClr="000000">
                  <a:lumMod val="65000"/>
                  <a:lumOff val="35000"/>
                </a:sysClr>
              </a:solidFill>
            </a:endParaRPr>
          </a:p>
        </c:rich>
      </c:tx>
      <c:layout>
        <c:manualLayout>
          <c:xMode val="edge"/>
          <c:yMode val="edge"/>
          <c:x val="0.16652508940320804"/>
          <c:y val="0.7464829987358027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65C-4FBA-AF78-A8FBA9C9566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65C-4FBA-AF78-A8FBA9C9566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165C-4FBA-AF78-A8FBA9C9566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165C-4FBA-AF78-A8FBA9C9566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165C-4FBA-AF78-A8FBA9C95665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pojazdy</a:t>
                    </a:r>
                    <a:r>
                      <a:rPr lang="en-US" baseline="0"/>
                      <a:t>
</a:t>
                    </a:r>
                    <a:fld id="{3FF73A5A-0951-4E48-9914-932A88D24376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165C-4FBA-AF78-A8FBA9C95665}"/>
                </c:ext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MiU</a:t>
                    </a:r>
                    <a:r>
                      <a:rPr lang="en-US" baseline="0"/>
                      <a:t>
</a:t>
                    </a:r>
                    <a:fld id="{C69F2DF7-24F1-4147-B9BC-AE49B4C20627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165C-4FBA-AF78-A8FBA9C95665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165C-4FBA-AF78-A8FBA9C95665}"/>
                </c:ext>
              </c:extLst>
            </c:dLbl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statki, samoloty, kolej </a:t>
                    </a:r>
                    <a:r>
                      <a:rPr lang="en-US" baseline="0"/>
                      <a:t>
</a:t>
                    </a:r>
                    <a:fld id="{21B8479F-7095-4B86-B1FD-BC23815B990A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165C-4FBA-AF78-A8FBA9C95665}"/>
                </c:ext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inne</a:t>
                    </a:r>
                    <a:r>
                      <a:rPr lang="en-US" baseline="0"/>
                      <a:t>
</a:t>
                    </a:r>
                    <a:fld id="{42BABC4D-BDC2-48C9-8E7A-46BDD6401C60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165C-4FBA-AF78-A8FBA9C95665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(ANG!$N$37,ANG!$N$46:$N$49)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(ANG!$P$37,ANG!$P$46:$P$49)</c:f>
              <c:numCache>
                <c:formatCode>#\ ##0.0</c:formatCode>
                <c:ptCount val="5"/>
                <c:pt idx="0">
                  <c:v>3151.6717610241617</c:v>
                </c:pt>
                <c:pt idx="1">
                  <c:v>6352.7087088610979</c:v>
                </c:pt>
                <c:pt idx="2">
                  <c:v>113.57530532202091</c:v>
                </c:pt>
                <c:pt idx="3">
                  <c:v>104.84861948760727</c:v>
                </c:pt>
                <c:pt idx="4">
                  <c:v>69.519189653745855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65C-4FBA-AF78-A8FBA9C95665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sz="1600" b="1" i="0" u="none" strike="noStrike" kern="1200" cap="all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STRUKTURA RUCHOMOŚCI I-III KW 2024 (LEASING + POŻYCZKA) </a:t>
            </a:r>
            <a:r>
              <a:rPr lang="pl-PL" sz="1800" b="1" i="0" u="none" strike="noStrike" kern="1200" cap="all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 </a:t>
            </a:r>
            <a:endParaRPr lang="pl-PL" sz="1600" b="1" i="0" u="none" strike="noStrike" kern="1200" cap="all" baseline="0">
              <a:solidFill>
                <a:sysClr val="windowText" lastClr="000000">
                  <a:lumMod val="65000"/>
                  <a:lumOff val="35000"/>
                </a:sysClr>
              </a:solidFill>
            </a:endParaRPr>
          </a:p>
        </c:rich>
      </c:tx>
      <c:layout>
        <c:manualLayout>
          <c:xMode val="edge"/>
          <c:yMode val="edge"/>
          <c:x val="0.10621713111181437"/>
          <c:y val="0.81346016136417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67A-43E3-BE02-AE94DB90128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67A-43E3-BE02-AE94DB90128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67A-43E3-BE02-AE94DB90128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67A-43E3-BE02-AE94DB90128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67A-43E3-BE02-AE94DB90128A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pojazdy</a:t>
                    </a:r>
                    <a:r>
                      <a:rPr lang="en-US" baseline="0"/>
                      <a:t>
</a:t>
                    </a:r>
                    <a:fld id="{C2EC3FF5-F405-491D-AA59-A66DB2BC2EF4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A67A-43E3-BE02-AE94DB90128A}"/>
                </c:ext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MIU
</a:t>
                    </a:r>
                    <a:fld id="{8BBE3915-75A7-4A8E-BA2D-B130D08200ED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A67A-43E3-BE02-AE94DB90128A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A67A-43E3-BE02-AE94DB90128A}"/>
                </c:ext>
              </c:extLst>
            </c:dLbl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statki, samoloty, kolej</a:t>
                    </a:r>
                    <a:r>
                      <a:rPr lang="en-US" baseline="0"/>
                      <a:t>
</a:t>
                    </a:r>
                    <a:fld id="{C35896D8-D2A2-4FF7-BF3B-1583D31D408A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A67A-43E3-BE02-AE94DB90128A}"/>
                </c:ext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inne
</a:t>
                    </a:r>
                    <a:fld id="{9706EEA5-2517-4E91-B4C1-0C2BE460AF7B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A67A-43E3-BE02-AE94DB90128A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(ANG!$N$64,ANG!$N$73:$N$76)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(ANG!$P$64,ANG!$P$73:$P$76)</c:f>
              <c:numCache>
                <c:formatCode>#\ ##0.0</c:formatCode>
                <c:ptCount val="5"/>
                <c:pt idx="0">
                  <c:v>56945.149184725189</c:v>
                </c:pt>
                <c:pt idx="1">
                  <c:v>19236.857487011232</c:v>
                </c:pt>
                <c:pt idx="2">
                  <c:v>718.48601473251961</c:v>
                </c:pt>
                <c:pt idx="3">
                  <c:v>1218.2399623802403</c:v>
                </c:pt>
                <c:pt idx="4">
                  <c:v>429.52282888951765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67A-43E3-BE02-AE94DB90128A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244929</xdr:colOff>
      <xdr:row>7</xdr:row>
      <xdr:rowOff>77550</xdr:rowOff>
    </xdr:from>
    <xdr:to>
      <xdr:col>24</xdr:col>
      <xdr:colOff>79307</xdr:colOff>
      <xdr:row>30</xdr:row>
      <xdr:rowOff>141278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92CF6CBF-268D-4CB6-8C7E-28E42B9C54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238125</xdr:colOff>
      <xdr:row>35</xdr:row>
      <xdr:rowOff>28226</xdr:rowOff>
    </xdr:from>
    <xdr:to>
      <xdr:col>24</xdr:col>
      <xdr:colOff>71438</xdr:colOff>
      <xdr:row>56</xdr:row>
      <xdr:rowOff>93540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AB5A26BD-5B99-447D-9BC8-0D7E853F4E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213179</xdr:colOff>
      <xdr:row>62</xdr:row>
      <xdr:rowOff>29926</xdr:rowOff>
    </xdr:from>
    <xdr:to>
      <xdr:col>24</xdr:col>
      <xdr:colOff>47557</xdr:colOff>
      <xdr:row>83</xdr:row>
      <xdr:rowOff>93655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6C8C8130-8419-4EEE-9BCF-F2DB467BAA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598715</xdr:colOff>
      <xdr:row>7</xdr:row>
      <xdr:rowOff>81633</xdr:rowOff>
    </xdr:from>
    <xdr:to>
      <xdr:col>30</xdr:col>
      <xdr:colOff>460308</xdr:colOff>
      <xdr:row>30</xdr:row>
      <xdr:rowOff>145361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ACC3C8E0-852F-4771-BDE0-4F7B17BD26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0</xdr:colOff>
      <xdr:row>35</xdr:row>
      <xdr:rowOff>40813</xdr:rowOff>
    </xdr:from>
    <xdr:to>
      <xdr:col>30</xdr:col>
      <xdr:colOff>472849</xdr:colOff>
      <xdr:row>56</xdr:row>
      <xdr:rowOff>106127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8EE86CCA-C4A0-47D6-96E8-2542E0252D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598713</xdr:colOff>
      <xdr:row>62</xdr:row>
      <xdr:rowOff>95240</xdr:rowOff>
    </xdr:from>
    <xdr:to>
      <xdr:col>30</xdr:col>
      <xdr:colOff>460306</xdr:colOff>
      <xdr:row>83</xdr:row>
      <xdr:rowOff>158969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D0C3A7D-3698-436A-8118-500F9CCE5D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244929</xdr:colOff>
      <xdr:row>7</xdr:row>
      <xdr:rowOff>77550</xdr:rowOff>
    </xdr:from>
    <xdr:to>
      <xdr:col>24</xdr:col>
      <xdr:colOff>79307</xdr:colOff>
      <xdr:row>30</xdr:row>
      <xdr:rowOff>141278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B6C45C51-2CE6-4C17-A9A7-5469D3BA72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238125</xdr:colOff>
      <xdr:row>35</xdr:row>
      <xdr:rowOff>28226</xdr:rowOff>
    </xdr:from>
    <xdr:to>
      <xdr:col>24</xdr:col>
      <xdr:colOff>71438</xdr:colOff>
      <xdr:row>56</xdr:row>
      <xdr:rowOff>93540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792B47C1-1985-4CB8-A765-4BA0229D7D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213179</xdr:colOff>
      <xdr:row>62</xdr:row>
      <xdr:rowOff>29926</xdr:rowOff>
    </xdr:from>
    <xdr:to>
      <xdr:col>24</xdr:col>
      <xdr:colOff>47557</xdr:colOff>
      <xdr:row>83</xdr:row>
      <xdr:rowOff>93655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47AAB23B-BA3D-4AA2-AD52-2859192322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598715</xdr:colOff>
      <xdr:row>7</xdr:row>
      <xdr:rowOff>81633</xdr:rowOff>
    </xdr:from>
    <xdr:to>
      <xdr:col>30</xdr:col>
      <xdr:colOff>460308</xdr:colOff>
      <xdr:row>30</xdr:row>
      <xdr:rowOff>145361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A29B91A6-6BAD-4949-9203-C5D2B87330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0</xdr:colOff>
      <xdr:row>35</xdr:row>
      <xdr:rowOff>40813</xdr:rowOff>
    </xdr:from>
    <xdr:to>
      <xdr:col>30</xdr:col>
      <xdr:colOff>472849</xdr:colOff>
      <xdr:row>56</xdr:row>
      <xdr:rowOff>106127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57BEE83B-83A1-4DDC-8047-E34C3835B6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598713</xdr:colOff>
      <xdr:row>62</xdr:row>
      <xdr:rowOff>95240</xdr:rowOff>
    </xdr:from>
    <xdr:to>
      <xdr:col>30</xdr:col>
      <xdr:colOff>460306</xdr:colOff>
      <xdr:row>83</xdr:row>
      <xdr:rowOff>158969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773D73D-0602-4532-A0F6-0E748E2200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09%202024\model%20pe&#322;ny\%23%23Szacunek%20rynku%20leasingu%20Q1-Q3%202024%20(29%2010%202024)%20korekta%20H1%202024%20dla%20S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ABA26-9817-41BB-89EA-26812F1F90DB}">
  <sheetPr>
    <tabColor rgb="FFEB0000"/>
    <pageSetUpPr autoPageBreaks="0" fitToPage="1"/>
  </sheetPr>
  <dimension ref="A1:S129"/>
  <sheetViews>
    <sheetView showGridLines="0" topLeftCell="A97" zoomScale="96" zoomScaleNormal="96" workbookViewId="0">
      <selection activeCell="I3" sqref="I3:M3"/>
    </sheetView>
  </sheetViews>
  <sheetFormatPr defaultColWidth="9.140625" defaultRowHeight="12.75" outlineLevelRow="1" x14ac:dyDescent="0.2"/>
  <cols>
    <col min="1" max="1" width="6.28515625" style="1" customWidth="1"/>
    <col min="2" max="2" width="37" style="1" bestFit="1" customWidth="1"/>
    <col min="3" max="3" width="11.5703125" style="1" bestFit="1" customWidth="1"/>
    <col min="4" max="4" width="14.7109375" style="1" bestFit="1" customWidth="1"/>
    <col min="5" max="5" width="8.28515625" style="1" customWidth="1"/>
    <col min="6" max="6" width="9" style="1" customWidth="1"/>
    <col min="7" max="7" width="11" style="1" customWidth="1"/>
    <col min="8" max="8" width="37" style="1" bestFit="1" customWidth="1"/>
    <col min="9" max="10" width="11.5703125" style="1" bestFit="1" customWidth="1"/>
    <col min="11" max="11" width="9.28515625" style="1" customWidth="1"/>
    <col min="12" max="12" width="11.7109375" style="1" customWidth="1"/>
    <col min="13" max="13" width="10" style="1" customWidth="1"/>
    <col min="14" max="14" width="31.140625" style="3" customWidth="1"/>
    <col min="15" max="16" width="11.5703125" style="3" bestFit="1" customWidth="1"/>
    <col min="17" max="17" width="5.5703125" style="3" customWidth="1"/>
    <col min="18" max="18" width="10" style="1" bestFit="1" customWidth="1"/>
    <col min="19" max="19" width="9" style="3" customWidth="1"/>
    <col min="20" max="20" width="10.42578125" style="3" customWidth="1"/>
    <col min="21" max="23" width="9.140625" style="3"/>
    <col min="24" max="24" width="8.42578125" style="3" customWidth="1"/>
    <col min="25" max="25" width="2.42578125" style="3" customWidth="1"/>
    <col min="26" max="16384" width="9.140625" style="3"/>
  </cols>
  <sheetData>
    <row r="1" spans="1:18" ht="15.75" x14ac:dyDescent="0.25">
      <c r="I1" s="94" t="s">
        <v>94</v>
      </c>
      <c r="J1" s="106"/>
      <c r="K1" s="107"/>
      <c r="L1" s="106" t="s">
        <v>96</v>
      </c>
      <c r="M1" s="107"/>
    </row>
    <row r="2" spans="1:18" ht="15.75" x14ac:dyDescent="0.25">
      <c r="I2" s="94"/>
      <c r="J2" s="107"/>
      <c r="K2" s="107"/>
      <c r="L2" s="107"/>
      <c r="M2" s="107"/>
    </row>
    <row r="3" spans="1:18" ht="18" x14ac:dyDescent="0.25">
      <c r="B3" s="2" t="s">
        <v>0</v>
      </c>
      <c r="I3" s="108" t="s">
        <v>95</v>
      </c>
      <c r="J3" s="109"/>
      <c r="K3" s="109"/>
      <c r="L3" s="109"/>
      <c r="M3" s="109"/>
    </row>
    <row r="4" spans="1:18" ht="18" x14ac:dyDescent="0.25">
      <c r="B4" s="2"/>
      <c r="I4" s="94"/>
      <c r="J4" s="110"/>
      <c r="K4" s="110"/>
      <c r="L4" s="110"/>
      <c r="M4" s="110"/>
    </row>
    <row r="5" spans="1:18" ht="45" customHeight="1" x14ac:dyDescent="0.2">
      <c r="A5" s="4"/>
      <c r="B5" s="3"/>
      <c r="C5" s="92" t="s">
        <v>56</v>
      </c>
      <c r="D5" s="92"/>
      <c r="E5" s="92"/>
      <c r="F5" s="92"/>
      <c r="G5" s="4"/>
      <c r="H5" s="3"/>
      <c r="I5" s="92" t="s">
        <v>60</v>
      </c>
      <c r="J5" s="92"/>
      <c r="K5" s="92"/>
      <c r="L5" s="92"/>
      <c r="M5" s="4"/>
      <c r="O5" s="92" t="s">
        <v>64</v>
      </c>
      <c r="P5" s="92"/>
      <c r="Q5" s="92"/>
      <c r="R5" s="92"/>
    </row>
    <row r="6" spans="1:18" ht="15.75" customHeight="1" x14ac:dyDescent="0.2">
      <c r="A6" s="4"/>
      <c r="B6" s="5"/>
      <c r="C6" s="4"/>
      <c r="D6" s="4"/>
      <c r="E6" s="4"/>
      <c r="F6" s="4"/>
      <c r="G6" s="4"/>
      <c r="H6" s="5"/>
      <c r="I6" s="4"/>
      <c r="J6" s="4"/>
      <c r="K6" s="4"/>
      <c r="L6" s="4"/>
      <c r="M6" s="4"/>
      <c r="N6" s="5"/>
      <c r="O6" s="4"/>
      <c r="P6" s="4"/>
      <c r="Q6" s="4"/>
      <c r="R6" s="4"/>
    </row>
    <row r="7" spans="1:18" x14ac:dyDescent="0.2">
      <c r="B7" s="3"/>
      <c r="C7" s="3"/>
      <c r="D7" s="3"/>
      <c r="E7" s="3"/>
      <c r="H7" s="3"/>
      <c r="I7" s="3"/>
      <c r="J7" s="3"/>
      <c r="K7" s="3"/>
    </row>
    <row r="8" spans="1:18" ht="22.5" x14ac:dyDescent="0.2">
      <c r="A8" s="6"/>
      <c r="B8" s="3"/>
      <c r="C8" s="7" t="s">
        <v>57</v>
      </c>
      <c r="D8" s="7" t="s">
        <v>58</v>
      </c>
      <c r="E8" s="3"/>
      <c r="F8" s="7" t="s">
        <v>59</v>
      </c>
      <c r="G8" s="6"/>
      <c r="H8" s="3"/>
      <c r="I8" s="7" t="s">
        <v>61</v>
      </c>
      <c r="J8" s="7" t="s">
        <v>62</v>
      </c>
      <c r="K8" s="3"/>
      <c r="L8" s="7" t="s">
        <v>63</v>
      </c>
      <c r="M8" s="6"/>
      <c r="O8" s="7" t="s">
        <v>65</v>
      </c>
      <c r="P8" s="7" t="s">
        <v>66</v>
      </c>
      <c r="R8" s="7" t="s">
        <v>67</v>
      </c>
    </row>
    <row r="9" spans="1:18" x14ac:dyDescent="0.2">
      <c r="A9" s="8"/>
      <c r="B9" s="9" t="s">
        <v>1</v>
      </c>
      <c r="C9" s="10">
        <f>SUM(C10:C11,C13:C17)</f>
        <v>31340.309472959936</v>
      </c>
      <c r="D9" s="10">
        <f>SUM(D10:D11,D13:D17)</f>
        <v>37280.33640552991</v>
      </c>
      <c r="E9" s="3"/>
      <c r="F9" s="11">
        <f>IF(C9,D9/C9-1,"")</f>
        <v>0.18953312945728773</v>
      </c>
      <c r="G9" s="8"/>
      <c r="H9" s="12" t="s">
        <v>1</v>
      </c>
      <c r="I9" s="10">
        <f>SUM(I10:I11,I13:I17)</f>
        <v>15728.669210242375</v>
      </c>
      <c r="J9" s="10">
        <f>SUM(J10:J11,J13:J17)</f>
        <v>16513.141018171114</v>
      </c>
      <c r="K9" s="3"/>
      <c r="L9" s="11">
        <f>IF(I9,J9/I9-1,"")</f>
        <v>4.9875281719186981E-2</v>
      </c>
      <c r="M9" s="8"/>
      <c r="N9" s="9" t="s">
        <v>1</v>
      </c>
      <c r="O9" s="10">
        <f>SUM(O10:O11,O13:O17)</f>
        <v>47068.978683202302</v>
      </c>
      <c r="P9" s="10">
        <f>SUM(P10:P11,P13:P17)</f>
        <v>53793.477423701035</v>
      </c>
      <c r="R9" s="13">
        <f t="shared" ref="R9:R21" si="0">IF(O9,P9/O9-1,"")</f>
        <v>0.1428647684445834</v>
      </c>
    </row>
    <row r="10" spans="1:18" x14ac:dyDescent="0.2">
      <c r="A10" s="8"/>
      <c r="B10" s="14" t="s">
        <v>2</v>
      </c>
      <c r="C10" s="15">
        <v>18244.335809570362</v>
      </c>
      <c r="D10" s="15">
        <v>24129.549913972245</v>
      </c>
      <c r="F10" s="11">
        <f t="shared" ref="F10:F21" si="1">IF(C10,D10/C10-1,"")</f>
        <v>0.32257760248606582</v>
      </c>
      <c r="G10" s="8"/>
      <c r="H10" s="16" t="s">
        <v>2</v>
      </c>
      <c r="I10" s="15">
        <f>O10-C10</f>
        <v>9083.3675811278008</v>
      </c>
      <c r="J10" s="15">
        <f>P10-D10</f>
        <v>10754.231936821714</v>
      </c>
      <c r="L10" s="11">
        <f t="shared" ref="L10:L21" si="2">IF(I10,J10/I10-1,"")</f>
        <v>0.18394767587798722</v>
      </c>
      <c r="M10" s="8"/>
      <c r="N10" s="14" t="s">
        <v>2</v>
      </c>
      <c r="O10" s="15">
        <v>27327.703390698163</v>
      </c>
      <c r="P10" s="15">
        <v>34883.781850793959</v>
      </c>
      <c r="Q10" s="1"/>
      <c r="R10" s="13">
        <f t="shared" si="0"/>
        <v>0.27649884631972932</v>
      </c>
    </row>
    <row r="11" spans="1:18" x14ac:dyDescent="0.2">
      <c r="A11" s="8"/>
      <c r="B11" s="14" t="s">
        <v>3</v>
      </c>
      <c r="C11" s="15">
        <v>2951.8908159650778</v>
      </c>
      <c r="D11" s="15">
        <v>3909.0579079461622</v>
      </c>
      <c r="F11" s="11">
        <f t="shared" si="1"/>
        <v>0.32425558791142239</v>
      </c>
      <c r="G11" s="8"/>
      <c r="H11" s="16" t="s">
        <v>3</v>
      </c>
      <c r="I11" s="15">
        <f>O11-C11</f>
        <v>1638.7454943028501</v>
      </c>
      <c r="J11" s="15">
        <f>P11-D11</f>
        <v>1852.8946856066987</v>
      </c>
      <c r="L11" s="11">
        <f t="shared" si="2"/>
        <v>0.13067873690475107</v>
      </c>
      <c r="M11" s="8"/>
      <c r="N11" s="14" t="s">
        <v>3</v>
      </c>
      <c r="O11" s="15">
        <v>4590.6363102679279</v>
      </c>
      <c r="P11" s="15">
        <v>5761.9525935528609</v>
      </c>
      <c r="Q11" s="1"/>
      <c r="R11" s="13">
        <f t="shared" si="0"/>
        <v>0.25515336091099972</v>
      </c>
    </row>
    <row r="12" spans="1:18" x14ac:dyDescent="0.2">
      <c r="A12" s="8"/>
      <c r="B12" s="14" t="s">
        <v>4</v>
      </c>
      <c r="C12" s="17">
        <f>SUM(C13:C16)</f>
        <v>9735.1792287540193</v>
      </c>
      <c r="D12" s="17">
        <f>SUM(D13:D16)</f>
        <v>8748.1394921437604</v>
      </c>
      <c r="F12" s="11">
        <f t="shared" si="1"/>
        <v>-0.101388964025944</v>
      </c>
      <c r="G12" s="8"/>
      <c r="H12" s="16" t="s">
        <v>4</v>
      </c>
      <c r="I12" s="17">
        <f>SUM(I13:I16)</f>
        <v>4827.208988757794</v>
      </c>
      <c r="J12" s="17">
        <f>SUM(J13:J16)</f>
        <v>3695.7231425279738</v>
      </c>
      <c r="L12" s="11">
        <f t="shared" si="2"/>
        <v>-0.23439752636874966</v>
      </c>
      <c r="M12" s="8"/>
      <c r="N12" s="14" t="s">
        <v>4</v>
      </c>
      <c r="O12" s="18">
        <f>SUM(O13:O16)</f>
        <v>14562.388217511816</v>
      </c>
      <c r="P12" s="18">
        <f>SUM(P13:P16)</f>
        <v>12443.862634671734</v>
      </c>
      <c r="Q12" s="1"/>
      <c r="R12" s="13">
        <f t="shared" si="0"/>
        <v>-0.14547926831757418</v>
      </c>
    </row>
    <row r="13" spans="1:18" x14ac:dyDescent="0.2">
      <c r="A13" s="8"/>
      <c r="B13" s="19" t="s">
        <v>5</v>
      </c>
      <c r="C13" s="15">
        <v>1839.0678614003277</v>
      </c>
      <c r="D13" s="15">
        <v>2023.2552291356312</v>
      </c>
      <c r="E13" s="20"/>
      <c r="F13" s="11">
        <f t="shared" si="1"/>
        <v>0.10015256728756983</v>
      </c>
      <c r="G13" s="8"/>
      <c r="H13" s="21" t="s">
        <v>5</v>
      </c>
      <c r="I13" s="15">
        <f>O13-C13</f>
        <v>1043.7090255116941</v>
      </c>
      <c r="J13" s="15">
        <f>P13-D13</f>
        <v>1079.3472818600364</v>
      </c>
      <c r="K13" s="20"/>
      <c r="L13" s="11">
        <f t="shared" si="2"/>
        <v>3.414577768058491E-2</v>
      </c>
      <c r="M13" s="8"/>
      <c r="N13" s="19" t="s">
        <v>5</v>
      </c>
      <c r="O13" s="15">
        <v>2882.7768869120218</v>
      </c>
      <c r="P13" s="15">
        <v>3102.6025109956677</v>
      </c>
      <c r="Q13" s="20"/>
      <c r="R13" s="13">
        <f t="shared" si="0"/>
        <v>7.6254817041744527E-2</v>
      </c>
    </row>
    <row r="14" spans="1:18" x14ac:dyDescent="0.2">
      <c r="A14" s="8"/>
      <c r="B14" s="19" t="s">
        <v>6</v>
      </c>
      <c r="C14" s="15">
        <v>5099.7280502247113</v>
      </c>
      <c r="D14" s="15">
        <v>4369.3451326400409</v>
      </c>
      <c r="E14" s="20"/>
      <c r="F14" s="11">
        <f t="shared" si="1"/>
        <v>-0.14321997376948115</v>
      </c>
      <c r="G14" s="8"/>
      <c r="H14" s="21" t="s">
        <v>6</v>
      </c>
      <c r="I14" s="15">
        <f t="shared" ref="I14:J21" si="3">O14-C14</f>
        <v>2566.5904084835029</v>
      </c>
      <c r="J14" s="15">
        <f t="shared" si="3"/>
        <v>1510.9995750967018</v>
      </c>
      <c r="K14" s="20"/>
      <c r="L14" s="11">
        <f t="shared" si="2"/>
        <v>-0.41128137543789389</v>
      </c>
      <c r="M14" s="8"/>
      <c r="N14" s="19" t="s">
        <v>6</v>
      </c>
      <c r="O14" s="15">
        <v>7666.3184587082142</v>
      </c>
      <c r="P14" s="15">
        <v>5880.3447077367427</v>
      </c>
      <c r="Q14" s="20"/>
      <c r="R14" s="13">
        <f t="shared" si="0"/>
        <v>-0.23296367879719027</v>
      </c>
    </row>
    <row r="15" spans="1:18" x14ac:dyDescent="0.2">
      <c r="A15" s="8"/>
      <c r="B15" s="19" t="s">
        <v>7</v>
      </c>
      <c r="C15" s="15">
        <v>2313.9566164033458</v>
      </c>
      <c r="D15" s="15">
        <v>1722.4640287048467</v>
      </c>
      <c r="E15" s="20"/>
      <c r="F15" s="11">
        <f t="shared" si="1"/>
        <v>-0.25561956672198738</v>
      </c>
      <c r="G15" s="8"/>
      <c r="H15" s="21" t="s">
        <v>7</v>
      </c>
      <c r="I15" s="15">
        <f t="shared" si="3"/>
        <v>979.7183718868946</v>
      </c>
      <c r="J15" s="15">
        <f t="shared" si="3"/>
        <v>760.73077568653093</v>
      </c>
      <c r="K15" s="20"/>
      <c r="L15" s="11">
        <f t="shared" si="2"/>
        <v>-0.22352096529393761</v>
      </c>
      <c r="M15" s="8"/>
      <c r="N15" s="19" t="s">
        <v>7</v>
      </c>
      <c r="O15" s="15">
        <v>3293.6749882902404</v>
      </c>
      <c r="P15" s="15">
        <v>2483.1948043913776</v>
      </c>
      <c r="Q15" s="20"/>
      <c r="R15" s="13">
        <f t="shared" si="0"/>
        <v>-0.24607169401361795</v>
      </c>
    </row>
    <row r="16" spans="1:18" x14ac:dyDescent="0.2">
      <c r="A16" s="8"/>
      <c r="B16" s="19" t="s">
        <v>8</v>
      </c>
      <c r="C16" s="15">
        <v>482.42670072563544</v>
      </c>
      <c r="D16" s="15">
        <v>633.07510166324187</v>
      </c>
      <c r="E16" s="20"/>
      <c r="F16" s="11">
        <f t="shared" si="1"/>
        <v>0.31227210415802187</v>
      </c>
      <c r="G16" s="8"/>
      <c r="H16" s="21" t="s">
        <v>8</v>
      </c>
      <c r="I16" s="15">
        <f t="shared" si="3"/>
        <v>237.19118287570279</v>
      </c>
      <c r="J16" s="15">
        <f t="shared" si="3"/>
        <v>344.6455098847041</v>
      </c>
      <c r="K16" s="20"/>
      <c r="L16" s="11">
        <f t="shared" si="2"/>
        <v>0.45302833649306207</v>
      </c>
      <c r="M16" s="8"/>
      <c r="N16" s="19" t="s">
        <v>8</v>
      </c>
      <c r="O16" s="15">
        <v>719.61788360133824</v>
      </c>
      <c r="P16" s="15">
        <v>977.72061154794596</v>
      </c>
      <c r="Q16" s="20"/>
      <c r="R16" s="13">
        <f t="shared" si="0"/>
        <v>0.35866636145134256</v>
      </c>
    </row>
    <row r="17" spans="1:18" x14ac:dyDescent="0.2">
      <c r="A17" s="8"/>
      <c r="B17" s="14" t="s">
        <v>9</v>
      </c>
      <c r="C17" s="15">
        <v>408.90361867047744</v>
      </c>
      <c r="D17" s="15">
        <v>493.58909146774556</v>
      </c>
      <c r="F17" s="11">
        <f t="shared" si="1"/>
        <v>0.20710374995608305</v>
      </c>
      <c r="G17" s="8"/>
      <c r="H17" s="16" t="s">
        <v>9</v>
      </c>
      <c r="I17" s="15">
        <f t="shared" si="3"/>
        <v>179.34714605393009</v>
      </c>
      <c r="J17" s="15">
        <f t="shared" si="3"/>
        <v>210.29125321473055</v>
      </c>
      <c r="L17" s="11">
        <f t="shared" si="2"/>
        <v>0.17253749413718289</v>
      </c>
      <c r="M17" s="8"/>
      <c r="N17" s="14" t="s">
        <v>9</v>
      </c>
      <c r="O17" s="15">
        <v>588.25076472440753</v>
      </c>
      <c r="P17" s="15">
        <v>703.88034468247611</v>
      </c>
      <c r="Q17" s="1"/>
      <c r="R17" s="13">
        <f t="shared" si="0"/>
        <v>0.19656511625996864</v>
      </c>
    </row>
    <row r="18" spans="1:18" x14ac:dyDescent="0.2">
      <c r="A18" s="8"/>
      <c r="B18" s="9" t="s">
        <v>10</v>
      </c>
      <c r="C18" s="10">
        <v>8200.2842274097984</v>
      </c>
      <c r="D18" s="10">
        <v>8582.8598466588883</v>
      </c>
      <c r="E18" s="3"/>
      <c r="F18" s="11">
        <f t="shared" si="1"/>
        <v>4.6653946209610053E-2</v>
      </c>
      <c r="G18" s="8"/>
      <c r="H18" s="12" t="s">
        <v>10</v>
      </c>
      <c r="I18" s="10">
        <f>O18-C18</f>
        <v>4045.3014591425908</v>
      </c>
      <c r="J18" s="10">
        <f t="shared" si="3"/>
        <v>4301.2889314912445</v>
      </c>
      <c r="K18" s="3"/>
      <c r="L18" s="11">
        <f t="shared" si="2"/>
        <v>6.3280196774979203E-2</v>
      </c>
      <c r="M18" s="8"/>
      <c r="N18" s="9" t="s">
        <v>10</v>
      </c>
      <c r="O18" s="10">
        <v>12245.585686552389</v>
      </c>
      <c r="P18" s="10">
        <v>12884.148778150133</v>
      </c>
      <c r="R18" s="13">
        <f t="shared" si="0"/>
        <v>5.2146390376328622E-2</v>
      </c>
    </row>
    <row r="19" spans="1:18" x14ac:dyDescent="0.2">
      <c r="A19" s="8"/>
      <c r="B19" s="9" t="s">
        <v>11</v>
      </c>
      <c r="C19" s="10">
        <v>383.38410871459183</v>
      </c>
      <c r="D19" s="10">
        <v>381.9661144373016</v>
      </c>
      <c r="E19" s="3"/>
      <c r="F19" s="11">
        <f t="shared" si="1"/>
        <v>-3.6986255952143887E-3</v>
      </c>
      <c r="G19" s="8"/>
      <c r="H19" s="12" t="s">
        <v>11</v>
      </c>
      <c r="I19" s="10">
        <f>O19-C19</f>
        <v>168.72314538891823</v>
      </c>
      <c r="J19" s="10">
        <f t="shared" si="3"/>
        <v>222.94459497319713</v>
      </c>
      <c r="K19" s="3"/>
      <c r="L19" s="11">
        <f t="shared" si="2"/>
        <v>0.3213634351072272</v>
      </c>
      <c r="M19" s="8"/>
      <c r="N19" s="9" t="s">
        <v>11</v>
      </c>
      <c r="O19" s="10">
        <v>552.10725410351006</v>
      </c>
      <c r="P19" s="10">
        <v>604.91070941049873</v>
      </c>
      <c r="R19" s="13">
        <f t="shared" si="0"/>
        <v>9.5639850616940025E-2</v>
      </c>
    </row>
    <row r="20" spans="1:18" x14ac:dyDescent="0.2">
      <c r="A20" s="8"/>
      <c r="B20" s="9" t="s">
        <v>12</v>
      </c>
      <c r="C20" s="10">
        <v>703.15835051518104</v>
      </c>
      <c r="D20" s="10">
        <v>615.9603861222655</v>
      </c>
      <c r="E20" s="3"/>
      <c r="F20" s="11">
        <f t="shared" si="1"/>
        <v>-0.12400900071659315</v>
      </c>
      <c r="G20" s="8"/>
      <c r="H20" s="12" t="s">
        <v>12</v>
      </c>
      <c r="I20" s="10">
        <f>O20-C20</f>
        <v>378.7443973081887</v>
      </c>
      <c r="J20" s="10">
        <f t="shared" si="3"/>
        <v>497.43095677036752</v>
      </c>
      <c r="K20" s="3"/>
      <c r="L20" s="11">
        <f t="shared" si="2"/>
        <v>0.31336848889569757</v>
      </c>
      <c r="M20" s="8"/>
      <c r="N20" s="9" t="s">
        <v>12</v>
      </c>
      <c r="O20" s="10">
        <v>1081.9027478233697</v>
      </c>
      <c r="P20" s="10">
        <v>1113.391342892633</v>
      </c>
      <c r="R20" s="13">
        <f t="shared" si="0"/>
        <v>2.9104829553870504E-2</v>
      </c>
    </row>
    <row r="21" spans="1:18" x14ac:dyDescent="0.2">
      <c r="A21" s="8"/>
      <c r="B21" s="9" t="s">
        <v>9</v>
      </c>
      <c r="C21" s="10">
        <v>201.79320084684585</v>
      </c>
      <c r="D21" s="10">
        <v>227.25268160461326</v>
      </c>
      <c r="E21" s="3"/>
      <c r="F21" s="11">
        <f t="shared" si="1"/>
        <v>0.12616619713114252</v>
      </c>
      <c r="G21" s="8"/>
      <c r="H21" s="12" t="s">
        <v>9</v>
      </c>
      <c r="I21" s="10">
        <f>O21-C21</f>
        <v>101.01096506453504</v>
      </c>
      <c r="J21" s="10">
        <f t="shared" si="3"/>
        <v>132.75095763115854</v>
      </c>
      <c r="K21" s="3"/>
      <c r="L21" s="11">
        <f t="shared" si="2"/>
        <v>0.31422323850034584</v>
      </c>
      <c r="M21" s="8"/>
      <c r="N21" s="9" t="s">
        <v>9</v>
      </c>
      <c r="O21" s="10">
        <v>302.80416591138089</v>
      </c>
      <c r="P21" s="10">
        <v>360.0036392357718</v>
      </c>
      <c r="R21" s="13">
        <f t="shared" si="0"/>
        <v>0.18889922849057172</v>
      </c>
    </row>
    <row r="22" spans="1:18" ht="11.25" customHeight="1" thickBo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R22" s="3"/>
    </row>
    <row r="23" spans="1:18" ht="16.5" thickBot="1" x14ac:dyDescent="0.25">
      <c r="A23" s="22"/>
      <c r="B23" s="23" t="s">
        <v>13</v>
      </c>
      <c r="C23" s="24">
        <f>C9+C18+C19+C20+C21</f>
        <v>40828.929360446353</v>
      </c>
      <c r="D23" s="25">
        <f>D9+D18+D19+D20+D21</f>
        <v>47088.37543435298</v>
      </c>
      <c r="E23" s="3"/>
      <c r="F23" s="26">
        <f>IF(C23,D23/C23-1,"")</f>
        <v>0.15330909166505258</v>
      </c>
      <c r="G23" s="22"/>
      <c r="H23" s="27" t="s">
        <v>13</v>
      </c>
      <c r="I23" s="24">
        <f>I9+I18+I19+I20+I21</f>
        <v>20422.449177146609</v>
      </c>
      <c r="J23" s="25">
        <f>J9+J18+J19+J20+J21</f>
        <v>21667.556459037078</v>
      </c>
      <c r="K23" s="3"/>
      <c r="L23" s="26">
        <f>IF(I23,J23/I23-1,"")</f>
        <v>6.0967578917213494E-2</v>
      </c>
      <c r="M23" s="22"/>
      <c r="N23" s="23" t="s">
        <v>13</v>
      </c>
      <c r="O23" s="24">
        <f>SUM(O9,O18:O21)</f>
        <v>61251.378537592951</v>
      </c>
      <c r="P23" s="25">
        <f>SUM(P9,P18:P21)</f>
        <v>68755.931893390065</v>
      </c>
      <c r="R23" s="28">
        <f>IF(O23,P23/O23-1,"")</f>
        <v>0.12252056255666477</v>
      </c>
    </row>
    <row r="24" spans="1:18" ht="6" customHeight="1" thickBot="1" x14ac:dyDescent="0.25">
      <c r="A24" s="29"/>
      <c r="B24" s="30"/>
      <c r="C24" s="31"/>
      <c r="D24" s="31"/>
      <c r="E24" s="32"/>
      <c r="F24" s="29"/>
      <c r="G24" s="29"/>
      <c r="H24" s="30"/>
      <c r="I24" s="31"/>
      <c r="J24" s="31"/>
      <c r="K24" s="32"/>
      <c r="L24" s="29"/>
      <c r="M24" s="29"/>
      <c r="N24" s="30"/>
      <c r="O24" s="31"/>
      <c r="P24" s="31"/>
      <c r="Q24" s="32"/>
      <c r="R24" s="29"/>
    </row>
    <row r="25" spans="1:18" ht="16.5" customHeight="1" thickBot="1" x14ac:dyDescent="0.25">
      <c r="A25" s="3"/>
      <c r="B25" s="23" t="s">
        <v>14</v>
      </c>
      <c r="C25" s="24">
        <v>281.22962238396775</v>
      </c>
      <c r="D25" s="24">
        <v>284.84041984444445</v>
      </c>
      <c r="E25" s="20"/>
      <c r="F25" s="26">
        <f>IF(C25,D25/C25-1,"")</f>
        <v>1.2839321227501532E-2</v>
      </c>
      <c r="G25" s="8"/>
      <c r="H25" s="27" t="s">
        <v>14</v>
      </c>
      <c r="I25" s="24">
        <f>O25-C25</f>
        <v>247.50008431890564</v>
      </c>
      <c r="J25" s="24">
        <f>P25-D25</f>
        <v>106.04769999087443</v>
      </c>
      <c r="K25" s="20"/>
      <c r="L25" s="26">
        <f>IF(I25,J25/I25-1,"")</f>
        <v>-0.57152459045536641</v>
      </c>
      <c r="M25" s="3"/>
      <c r="N25" s="23" t="s">
        <v>14</v>
      </c>
      <c r="O25" s="24">
        <v>528.72970670287339</v>
      </c>
      <c r="P25" s="25">
        <v>390.88811983531889</v>
      </c>
      <c r="R25" s="26">
        <f>IF(O25,P25/O25-1,"")</f>
        <v>-0.26070331422670823</v>
      </c>
    </row>
    <row r="26" spans="1:18" ht="6" hidden="1" customHeight="1" outlineLevel="1" x14ac:dyDescent="0.2">
      <c r="A26" s="29"/>
      <c r="B26" s="33"/>
      <c r="C26" s="34"/>
      <c r="D26" s="34"/>
      <c r="E26" s="35"/>
      <c r="F26" s="36"/>
      <c r="G26" s="36"/>
      <c r="H26" s="33"/>
      <c r="I26" s="34"/>
      <c r="J26" s="34"/>
      <c r="K26" s="35"/>
      <c r="L26" s="36"/>
      <c r="M26" s="29"/>
      <c r="N26" s="30"/>
      <c r="O26" s="31"/>
      <c r="P26" s="31"/>
      <c r="Q26" s="32"/>
      <c r="R26" s="29"/>
    </row>
    <row r="27" spans="1:18" ht="15.75" hidden="1" outlineLevel="1" x14ac:dyDescent="0.2">
      <c r="A27" s="8"/>
      <c r="B27" s="90"/>
      <c r="C27" s="34"/>
      <c r="D27" s="34"/>
      <c r="E27" s="35"/>
      <c r="F27" s="22"/>
      <c r="G27" s="8"/>
      <c r="H27" s="33"/>
      <c r="I27" s="34"/>
      <c r="J27" s="34"/>
      <c r="K27" s="35"/>
      <c r="L27" s="22"/>
      <c r="M27" s="8"/>
      <c r="N27" s="90"/>
      <c r="O27" s="34"/>
      <c r="P27" s="34"/>
      <c r="Q27" s="43"/>
      <c r="R27" s="22"/>
    </row>
    <row r="28" spans="1:18" ht="6" customHeight="1" collapsed="1" thickBot="1" x14ac:dyDescent="0.25">
      <c r="A28" s="29"/>
      <c r="B28" s="37"/>
      <c r="C28" s="38"/>
      <c r="D28" s="38"/>
      <c r="E28" s="20"/>
      <c r="F28" s="39"/>
      <c r="G28" s="36"/>
      <c r="H28" s="37"/>
      <c r="I28" s="38"/>
      <c r="J28" s="38"/>
      <c r="K28" s="20"/>
      <c r="L28" s="39"/>
      <c r="M28" s="29"/>
      <c r="N28" s="37"/>
      <c r="O28" s="38"/>
      <c r="P28" s="38"/>
      <c r="R28" s="39"/>
    </row>
    <row r="29" spans="1:18" ht="16.5" customHeight="1" collapsed="1" thickBot="1" x14ac:dyDescent="0.25">
      <c r="A29" s="3"/>
      <c r="B29" s="23" t="s">
        <v>15</v>
      </c>
      <c r="C29" s="24">
        <f>C23+C25</f>
        <v>41110.158982830319</v>
      </c>
      <c r="D29" s="25">
        <f>D23+D25</f>
        <v>47373.215854197428</v>
      </c>
      <c r="E29" s="20"/>
      <c r="F29" s="26">
        <f>IF(C29,D29/C29-1,"")</f>
        <v>0.15234815496536713</v>
      </c>
      <c r="G29" s="20"/>
      <c r="H29" s="27" t="s">
        <v>15</v>
      </c>
      <c r="I29" s="24">
        <f>I23+I25</f>
        <v>20669.949261465514</v>
      </c>
      <c r="J29" s="25">
        <f>J23+J25</f>
        <v>21773.604159027953</v>
      </c>
      <c r="K29" s="20"/>
      <c r="L29" s="26">
        <f>IF(I29,J29/I29-1,"")</f>
        <v>5.3394175457409432E-2</v>
      </c>
      <c r="M29" s="3"/>
      <c r="N29" s="23" t="s">
        <v>15</v>
      </c>
      <c r="O29" s="24">
        <f>O23+O25</f>
        <v>61780.108244295821</v>
      </c>
      <c r="P29" s="25">
        <f>P23+P25</f>
        <v>69146.820013225384</v>
      </c>
      <c r="R29" s="26">
        <f>IF(O29,P29/O29-1,"")</f>
        <v>0.11924083622190373</v>
      </c>
    </row>
    <row r="30" spans="1:18" ht="18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5"/>
      <c r="O30" s="40"/>
      <c r="P30" s="41"/>
      <c r="R30" s="42"/>
    </row>
    <row r="32" spans="1:18" ht="18" x14ac:dyDescent="0.2">
      <c r="B32" s="2" t="s">
        <v>16</v>
      </c>
    </row>
    <row r="33" spans="1:18" ht="45" customHeight="1" x14ac:dyDescent="0.2">
      <c r="A33" s="4"/>
      <c r="B33" s="3"/>
      <c r="C33" s="92" t="str">
        <f>C$5</f>
        <v>I-VI 2024 vs I-VI 2023</v>
      </c>
      <c r="D33" s="92"/>
      <c r="E33" s="92"/>
      <c r="F33" s="92"/>
      <c r="G33" s="4"/>
      <c r="H33" s="3"/>
      <c r="I33" s="92" t="str">
        <f>I$5</f>
        <v>VII-IX 2024 vs VII-IX 2023</v>
      </c>
      <c r="J33" s="92"/>
      <c r="K33" s="92"/>
      <c r="L33" s="92"/>
      <c r="M33" s="4"/>
      <c r="O33" s="92" t="str">
        <f>O$5</f>
        <v>I-IX 2024 vs I-IX 2023</v>
      </c>
      <c r="P33" s="92"/>
      <c r="Q33" s="92"/>
      <c r="R33" s="92"/>
    </row>
    <row r="34" spans="1:18" ht="15.75" customHeight="1" x14ac:dyDescent="0.2">
      <c r="A34" s="4"/>
      <c r="B34" s="5"/>
      <c r="C34" s="4"/>
      <c r="D34" s="4"/>
      <c r="E34" s="4"/>
      <c r="F34" s="4"/>
      <c r="G34" s="4"/>
      <c r="H34" s="5"/>
      <c r="I34" s="4"/>
      <c r="J34" s="4"/>
      <c r="K34" s="4"/>
      <c r="L34" s="4"/>
      <c r="M34" s="4"/>
      <c r="N34" s="5"/>
      <c r="O34" s="4"/>
      <c r="P34" s="4"/>
      <c r="Q34" s="4"/>
      <c r="R34" s="4"/>
    </row>
    <row r="35" spans="1:18" x14ac:dyDescent="0.2">
      <c r="B35" s="3"/>
      <c r="C35" s="3"/>
      <c r="D35" s="3"/>
      <c r="E35" s="3"/>
      <c r="H35" s="3"/>
      <c r="I35" s="3"/>
      <c r="J35" s="3"/>
      <c r="K35" s="3"/>
    </row>
    <row r="36" spans="1:18" ht="22.5" x14ac:dyDescent="0.2">
      <c r="A36" s="6"/>
      <c r="B36" s="3"/>
      <c r="C36" s="7" t="str">
        <f>C$8</f>
        <v>I-VI 2023</v>
      </c>
      <c r="D36" s="7" t="str">
        <f>D$8</f>
        <v>I-VI 2024</v>
      </c>
      <c r="E36" s="3"/>
      <c r="F36" s="7" t="str">
        <f>F$8</f>
        <v>I-VI 24/
I-VI 23</v>
      </c>
      <c r="G36" s="6"/>
      <c r="H36" s="3"/>
      <c r="I36" s="7" t="str">
        <f>I$8</f>
        <v>VII-IX 2023</v>
      </c>
      <c r="J36" s="7" t="str">
        <f>J$8</f>
        <v>VII-IX 2024</v>
      </c>
      <c r="K36" s="3"/>
      <c r="L36" s="7" t="str">
        <f>L$8</f>
        <v>VII-IX 24/
VII-IX 23</v>
      </c>
      <c r="M36" s="6"/>
      <c r="O36" s="7" t="str">
        <f>O$8</f>
        <v>I-IX 2023</v>
      </c>
      <c r="P36" s="7" t="str">
        <f>P$8</f>
        <v>I-IX 2024</v>
      </c>
      <c r="R36" s="7" t="str">
        <f>R$8</f>
        <v>I-IX 24/
I-IX 23</v>
      </c>
    </row>
    <row r="37" spans="1:18" x14ac:dyDescent="0.2">
      <c r="A37" s="8"/>
      <c r="B37" s="9" t="s">
        <v>1</v>
      </c>
      <c r="C37" s="10">
        <f>SUM(C38:C39,C41:C45)</f>
        <v>2023.0773665386928</v>
      </c>
      <c r="D37" s="10">
        <f>SUM(D38:D39,D41:D45)</f>
        <v>2157.2020253539622</v>
      </c>
      <c r="E37" s="3"/>
      <c r="F37" s="11">
        <f>IF(C37,D37/C37-1,"")</f>
        <v>6.6297345338178992E-2</v>
      </c>
      <c r="G37" s="8"/>
      <c r="H37" s="12" t="s">
        <v>1</v>
      </c>
      <c r="I37" s="10">
        <f>SUM(I38:I39,I41:I45)</f>
        <v>1377.4929691427467</v>
      </c>
      <c r="J37" s="10">
        <f>SUM(J38:J39,J41:J45)</f>
        <v>994.46973567020007</v>
      </c>
      <c r="K37" s="3"/>
      <c r="L37" s="11">
        <f>IF(I37,J37/I37-1,"")</f>
        <v>-0.27805821303822187</v>
      </c>
      <c r="M37" s="8"/>
      <c r="N37" s="9" t="s">
        <v>1</v>
      </c>
      <c r="O37" s="10">
        <f>SUM(O38:O39,O41:O45)</f>
        <v>3400.5703356814397</v>
      </c>
      <c r="P37" s="10">
        <f>SUM(P38:P39,P41:P45)</f>
        <v>3151.6717610241617</v>
      </c>
      <c r="R37" s="13">
        <f t="shared" ref="R37:R49" si="4">IF(O37,P37/O37-1,"")</f>
        <v>-7.319318528590335E-2</v>
      </c>
    </row>
    <row r="38" spans="1:18" x14ac:dyDescent="0.2">
      <c r="A38" s="8"/>
      <c r="B38" s="14" t="s">
        <v>2</v>
      </c>
      <c r="C38" s="15">
        <v>1062.6509906139038</v>
      </c>
      <c r="D38" s="15">
        <v>1186.7750752411621</v>
      </c>
      <c r="F38" s="11">
        <f t="shared" ref="F38:F49" si="5">IF(C38,D38/C38-1,"")</f>
        <v>0.11680606871269239</v>
      </c>
      <c r="G38" s="8"/>
      <c r="H38" s="16" t="s">
        <v>2</v>
      </c>
      <c r="I38" s="15">
        <f>O38-C38</f>
        <v>652.90162271936788</v>
      </c>
      <c r="J38" s="15">
        <f>P38-D38</f>
        <v>575.21388191797337</v>
      </c>
      <c r="L38" s="11">
        <f t="shared" ref="L38:L49" si="6">IF(I38,J38/I38-1,"")</f>
        <v>-0.11898843271030812</v>
      </c>
      <c r="M38" s="8"/>
      <c r="N38" s="14" t="s">
        <v>2</v>
      </c>
      <c r="O38" s="15">
        <v>1715.5526133332717</v>
      </c>
      <c r="P38" s="15">
        <v>1761.9889571591355</v>
      </c>
      <c r="Q38" s="1"/>
      <c r="R38" s="13">
        <f t="shared" si="4"/>
        <v>2.7067863419029337E-2</v>
      </c>
    </row>
    <row r="39" spans="1:18" x14ac:dyDescent="0.2">
      <c r="A39" s="8"/>
      <c r="B39" s="14" t="s">
        <v>3</v>
      </c>
      <c r="C39" s="15">
        <v>118.58724618903167</v>
      </c>
      <c r="D39" s="15">
        <v>216.89340516377086</v>
      </c>
      <c r="F39" s="11">
        <f t="shared" si="5"/>
        <v>0.82897750081856336</v>
      </c>
      <c r="G39" s="8"/>
      <c r="H39" s="16" t="s">
        <v>3</v>
      </c>
      <c r="I39" s="15">
        <f>O39-C39</f>
        <v>138.16948446814141</v>
      </c>
      <c r="J39" s="15">
        <f>P39-D39</f>
        <v>94.444696442510235</v>
      </c>
      <c r="L39" s="11">
        <f t="shared" si="6"/>
        <v>-0.31645763313036801</v>
      </c>
      <c r="M39" s="8"/>
      <c r="N39" s="14" t="s">
        <v>3</v>
      </c>
      <c r="O39" s="15">
        <v>256.75673065717308</v>
      </c>
      <c r="P39" s="15">
        <v>311.3381016062811</v>
      </c>
      <c r="Q39" s="1"/>
      <c r="R39" s="13">
        <f t="shared" si="4"/>
        <v>0.21258009793708665</v>
      </c>
    </row>
    <row r="40" spans="1:18" x14ac:dyDescent="0.2">
      <c r="A40" s="8"/>
      <c r="B40" s="14" t="s">
        <v>4</v>
      </c>
      <c r="C40" s="17">
        <f>SUM(C41:C44)</f>
        <v>817.8323556102489</v>
      </c>
      <c r="D40" s="17">
        <f>SUM(D41:D44)</f>
        <v>736.24735872613155</v>
      </c>
      <c r="F40" s="11">
        <f t="shared" si="5"/>
        <v>-9.9757604751698037E-2</v>
      </c>
      <c r="G40" s="8"/>
      <c r="H40" s="16" t="s">
        <v>4</v>
      </c>
      <c r="I40" s="17">
        <f>SUM(I41:I44)</f>
        <v>581.34870857089811</v>
      </c>
      <c r="J40" s="17">
        <f>SUM(J41:J44)</f>
        <v>319.89864401976922</v>
      </c>
      <c r="L40" s="11">
        <f t="shared" si="6"/>
        <v>-0.44973018894948469</v>
      </c>
      <c r="M40" s="8"/>
      <c r="N40" s="14" t="s">
        <v>4</v>
      </c>
      <c r="O40" s="18">
        <f>SUM(O41:O44)</f>
        <v>1399.1810641811467</v>
      </c>
      <c r="P40" s="18">
        <f>SUM(P41:P44)</f>
        <v>1056.1460027459009</v>
      </c>
      <c r="Q40" s="1"/>
      <c r="R40" s="13">
        <f t="shared" si="4"/>
        <v>-0.24516845618976613</v>
      </c>
    </row>
    <row r="41" spans="1:18" x14ac:dyDescent="0.2">
      <c r="A41" s="8"/>
      <c r="B41" s="19" t="s">
        <v>5</v>
      </c>
      <c r="C41" s="15">
        <v>84.138504436375172</v>
      </c>
      <c r="D41" s="15">
        <v>106.91297801103312</v>
      </c>
      <c r="E41" s="20"/>
      <c r="F41" s="11">
        <f t="shared" si="5"/>
        <v>0.27067837403598971</v>
      </c>
      <c r="G41" s="8"/>
      <c r="H41" s="21" t="s">
        <v>5</v>
      </c>
      <c r="I41" s="15">
        <f t="shared" ref="I41:J49" si="7">O41-C41</f>
        <v>53.17294719136396</v>
      </c>
      <c r="J41" s="15">
        <f t="shared" si="7"/>
        <v>46.848497775190282</v>
      </c>
      <c r="K41" s="20"/>
      <c r="L41" s="11">
        <f t="shared" si="6"/>
        <v>-0.11894111103927785</v>
      </c>
      <c r="M41" s="8"/>
      <c r="N41" s="19" t="s">
        <v>5</v>
      </c>
      <c r="O41" s="15">
        <v>137.31145162773913</v>
      </c>
      <c r="P41" s="15">
        <v>153.7614757862234</v>
      </c>
      <c r="Q41" s="20"/>
      <c r="R41" s="13">
        <f t="shared" si="4"/>
        <v>0.11980081750997296</v>
      </c>
    </row>
    <row r="42" spans="1:18" x14ac:dyDescent="0.2">
      <c r="A42" s="8"/>
      <c r="B42" s="19" t="s">
        <v>6</v>
      </c>
      <c r="C42" s="15">
        <v>471.13518921042748</v>
      </c>
      <c r="D42" s="15">
        <v>443.07180010412372</v>
      </c>
      <c r="E42" s="20"/>
      <c r="F42" s="11">
        <f t="shared" si="5"/>
        <v>-5.9565470270507737E-2</v>
      </c>
      <c r="G42" s="8"/>
      <c r="H42" s="21" t="s">
        <v>6</v>
      </c>
      <c r="I42" s="15">
        <f t="shared" si="7"/>
        <v>387.73396322181588</v>
      </c>
      <c r="J42" s="15">
        <f t="shared" si="7"/>
        <v>145.42202601083892</v>
      </c>
      <c r="K42" s="20"/>
      <c r="L42" s="11">
        <f t="shared" si="6"/>
        <v>-0.6249438021821021</v>
      </c>
      <c r="M42" s="8"/>
      <c r="N42" s="19" t="s">
        <v>6</v>
      </c>
      <c r="O42" s="15">
        <v>858.86915243224337</v>
      </c>
      <c r="P42" s="15">
        <v>588.49382611496264</v>
      </c>
      <c r="Q42" s="20"/>
      <c r="R42" s="13">
        <f t="shared" si="4"/>
        <v>-0.31480386220834822</v>
      </c>
    </row>
    <row r="43" spans="1:18" x14ac:dyDescent="0.2">
      <c r="A43" s="8"/>
      <c r="B43" s="19" t="s">
        <v>7</v>
      </c>
      <c r="C43" s="15">
        <v>227.16270041952058</v>
      </c>
      <c r="D43" s="15">
        <v>172.15687544224815</v>
      </c>
      <c r="E43" s="20"/>
      <c r="F43" s="11">
        <f t="shared" si="5"/>
        <v>-0.24214285565230786</v>
      </c>
      <c r="G43" s="8"/>
      <c r="H43" s="21" t="s">
        <v>7</v>
      </c>
      <c r="I43" s="15">
        <f t="shared" si="7"/>
        <v>115.63025654272266</v>
      </c>
      <c r="J43" s="15">
        <f t="shared" si="7"/>
        <v>81.513820573067505</v>
      </c>
      <c r="K43" s="20"/>
      <c r="L43" s="11">
        <f t="shared" si="6"/>
        <v>-0.29504765439182379</v>
      </c>
      <c r="M43" s="8"/>
      <c r="N43" s="19" t="s">
        <v>7</v>
      </c>
      <c r="O43" s="15">
        <v>342.79295696224324</v>
      </c>
      <c r="P43" s="15">
        <v>253.67069601531566</v>
      </c>
      <c r="Q43" s="20"/>
      <c r="R43" s="13">
        <f t="shared" si="4"/>
        <v>-0.25998859993131052</v>
      </c>
    </row>
    <row r="44" spans="1:18" x14ac:dyDescent="0.2">
      <c r="A44" s="8"/>
      <c r="B44" s="19" t="s">
        <v>8</v>
      </c>
      <c r="C44" s="15">
        <v>35.395961543925594</v>
      </c>
      <c r="D44" s="15">
        <v>14.105705168726594</v>
      </c>
      <c r="E44" s="20"/>
      <c r="F44" s="11">
        <f t="shared" si="5"/>
        <v>-0.60148828980894531</v>
      </c>
      <c r="G44" s="8"/>
      <c r="H44" s="21" t="s">
        <v>8</v>
      </c>
      <c r="I44" s="15">
        <f t="shared" si="7"/>
        <v>24.811541614995562</v>
      </c>
      <c r="J44" s="15">
        <f t="shared" si="7"/>
        <v>46.114299660672486</v>
      </c>
      <c r="K44" s="20"/>
      <c r="L44" s="11">
        <f t="shared" si="6"/>
        <v>0.8585826054759127</v>
      </c>
      <c r="M44" s="8"/>
      <c r="N44" s="19" t="s">
        <v>8</v>
      </c>
      <c r="O44" s="15">
        <v>60.207503158921156</v>
      </c>
      <c r="P44" s="15">
        <v>60.22000482939908</v>
      </c>
      <c r="Q44" s="20"/>
      <c r="R44" s="13">
        <f t="shared" si="4"/>
        <v>2.0764306476750427E-4</v>
      </c>
    </row>
    <row r="45" spans="1:18" x14ac:dyDescent="0.2">
      <c r="A45" s="8"/>
      <c r="B45" s="14" t="s">
        <v>9</v>
      </c>
      <c r="C45" s="15">
        <v>24.006774125508542</v>
      </c>
      <c r="D45" s="15">
        <v>17.286186222897303</v>
      </c>
      <c r="F45" s="11">
        <f t="shared" si="5"/>
        <v>-0.27994547986646146</v>
      </c>
      <c r="G45" s="8"/>
      <c r="H45" s="16" t="s">
        <v>9</v>
      </c>
      <c r="I45" s="15">
        <f t="shared" si="7"/>
        <v>5.0731533843394097</v>
      </c>
      <c r="J45" s="15">
        <f t="shared" si="7"/>
        <v>4.9125132899472703</v>
      </c>
      <c r="L45" s="11">
        <f t="shared" si="6"/>
        <v>-3.1664742266225954E-2</v>
      </c>
      <c r="M45" s="8"/>
      <c r="N45" s="14" t="s">
        <v>9</v>
      </c>
      <c r="O45" s="15">
        <v>29.079927509847952</v>
      </c>
      <c r="P45" s="15">
        <v>22.198699512844573</v>
      </c>
      <c r="Q45" s="1"/>
      <c r="R45" s="13">
        <f t="shared" si="4"/>
        <v>-0.23663153887412691</v>
      </c>
    </row>
    <row r="46" spans="1:18" x14ac:dyDescent="0.2">
      <c r="A46" s="8"/>
      <c r="B46" s="9" t="s">
        <v>10</v>
      </c>
      <c r="C46" s="10">
        <v>3832.1451322639591</v>
      </c>
      <c r="D46" s="10">
        <v>3997.7734383062443</v>
      </c>
      <c r="E46" s="3"/>
      <c r="F46" s="11">
        <f t="shared" si="5"/>
        <v>4.322078113582184E-2</v>
      </c>
      <c r="G46" s="8"/>
      <c r="H46" s="12" t="s">
        <v>10</v>
      </c>
      <c r="I46" s="10">
        <f t="shared" si="7"/>
        <v>2024.0503730508331</v>
      </c>
      <c r="J46" s="10">
        <f t="shared" si="7"/>
        <v>2354.9352705548536</v>
      </c>
      <c r="K46" s="3"/>
      <c r="L46" s="11">
        <f t="shared" si="6"/>
        <v>0.16347661200016517</v>
      </c>
      <c r="M46" s="8"/>
      <c r="N46" s="9" t="s">
        <v>10</v>
      </c>
      <c r="O46" s="10">
        <v>5856.1955053147922</v>
      </c>
      <c r="P46" s="10">
        <v>6352.7087088610979</v>
      </c>
      <c r="R46" s="13">
        <f t="shared" si="4"/>
        <v>8.4784260207108053E-2</v>
      </c>
    </row>
    <row r="47" spans="1:18" x14ac:dyDescent="0.2">
      <c r="A47" s="8"/>
      <c r="B47" s="9" t="s">
        <v>11</v>
      </c>
      <c r="C47" s="10">
        <v>116.36284267709802</v>
      </c>
      <c r="D47" s="10">
        <v>67.350893499820117</v>
      </c>
      <c r="E47" s="3"/>
      <c r="F47" s="11">
        <f t="shared" si="5"/>
        <v>-0.42119931113477516</v>
      </c>
      <c r="G47" s="8"/>
      <c r="H47" s="12" t="s">
        <v>11</v>
      </c>
      <c r="I47" s="10">
        <f t="shared" si="7"/>
        <v>71.197901558371839</v>
      </c>
      <c r="J47" s="10">
        <f t="shared" si="7"/>
        <v>46.224411822200793</v>
      </c>
      <c r="K47" s="3"/>
      <c r="L47" s="11">
        <f t="shared" si="6"/>
        <v>-0.35076159815885088</v>
      </c>
      <c r="M47" s="8"/>
      <c r="N47" s="9" t="s">
        <v>11</v>
      </c>
      <c r="O47" s="10">
        <v>187.56074423546985</v>
      </c>
      <c r="P47" s="10">
        <v>113.57530532202091</v>
      </c>
      <c r="R47" s="13">
        <f t="shared" si="4"/>
        <v>-0.39446121423236213</v>
      </c>
    </row>
    <row r="48" spans="1:18" x14ac:dyDescent="0.2">
      <c r="A48" s="8"/>
      <c r="B48" s="9" t="s">
        <v>12</v>
      </c>
      <c r="C48" s="10">
        <v>26.821823105709434</v>
      </c>
      <c r="D48" s="10">
        <v>73.629785267795825</v>
      </c>
      <c r="E48" s="3"/>
      <c r="F48" s="11">
        <f t="shared" si="5"/>
        <v>1.745144689740445</v>
      </c>
      <c r="G48" s="8"/>
      <c r="H48" s="12" t="s">
        <v>12</v>
      </c>
      <c r="I48" s="10">
        <f t="shared" si="7"/>
        <v>157.08645688331808</v>
      </c>
      <c r="J48" s="10">
        <f t="shared" si="7"/>
        <v>31.218834219811441</v>
      </c>
      <c r="K48" s="3"/>
      <c r="L48" s="11">
        <f t="shared" si="6"/>
        <v>-0.80126336261438236</v>
      </c>
      <c r="M48" s="8"/>
      <c r="N48" s="9" t="s">
        <v>12</v>
      </c>
      <c r="O48" s="10">
        <v>183.90827998902751</v>
      </c>
      <c r="P48" s="10">
        <v>104.84861948760727</v>
      </c>
      <c r="R48" s="13">
        <f t="shared" si="4"/>
        <v>-0.42988635697173161</v>
      </c>
    </row>
    <row r="49" spans="1:18" x14ac:dyDescent="0.2">
      <c r="A49" s="8"/>
      <c r="B49" s="9" t="s">
        <v>9</v>
      </c>
      <c r="C49" s="10">
        <v>30.850783706678772</v>
      </c>
      <c r="D49" s="10">
        <v>17.816675796462736</v>
      </c>
      <c r="E49" s="3"/>
      <c r="F49" s="11">
        <f t="shared" si="5"/>
        <v>-0.42248871322495218</v>
      </c>
      <c r="G49" s="8"/>
      <c r="H49" s="12" t="s">
        <v>9</v>
      </c>
      <c r="I49" s="10">
        <f t="shared" si="7"/>
        <v>44.602575524280226</v>
      </c>
      <c r="J49" s="10">
        <f t="shared" si="7"/>
        <v>51.702513857283122</v>
      </c>
      <c r="K49" s="3"/>
      <c r="L49" s="11">
        <f t="shared" si="6"/>
        <v>0.15918225011777443</v>
      </c>
      <c r="M49" s="8"/>
      <c r="N49" s="9" t="s">
        <v>9</v>
      </c>
      <c r="O49" s="10">
        <v>75.453359230958995</v>
      </c>
      <c r="P49" s="10">
        <v>69.519189653745855</v>
      </c>
      <c r="R49" s="13">
        <f t="shared" si="4"/>
        <v>-7.8646857312859253E-2</v>
      </c>
    </row>
    <row r="50" spans="1:18" ht="11.25" customHeight="1" thickBo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R50" s="3"/>
    </row>
    <row r="51" spans="1:18" ht="16.5" thickBot="1" x14ac:dyDescent="0.25">
      <c r="A51" s="22"/>
      <c r="B51" s="23" t="s">
        <v>13</v>
      </c>
      <c r="C51" s="24">
        <f>C37+C46+C47+C48+C49</f>
        <v>6029.2579482921392</v>
      </c>
      <c r="D51" s="25">
        <f>D37+D46+D47+D48+D49</f>
        <v>6313.7728182242854</v>
      </c>
      <c r="E51" s="3"/>
      <c r="F51" s="26">
        <f>IF(C51,D51/C51-1,"")</f>
        <v>4.7189035926508804E-2</v>
      </c>
      <c r="G51" s="22"/>
      <c r="H51" s="27" t="s">
        <v>13</v>
      </c>
      <c r="I51" s="24">
        <f>I37+I46+I47+I48+I49</f>
        <v>3674.43027615955</v>
      </c>
      <c r="J51" s="25">
        <f>J37+J46+J47+J48+J49</f>
        <v>3478.5507661243487</v>
      </c>
      <c r="K51" s="3"/>
      <c r="L51" s="26">
        <f>IF(I51,J51/I51-1,"")</f>
        <v>-5.3308811247857246E-2</v>
      </c>
      <c r="M51" s="22"/>
      <c r="N51" s="23" t="s">
        <v>13</v>
      </c>
      <c r="O51" s="24">
        <f>SUM(O37,O46:O49)</f>
        <v>9703.6882244516892</v>
      </c>
      <c r="P51" s="25">
        <f>SUM(P37,P46:P49)</f>
        <v>9792.3235843486345</v>
      </c>
      <c r="R51" s="28">
        <f>IF(O51,P51/O51-1,"")</f>
        <v>9.1341928807644468E-3</v>
      </c>
    </row>
    <row r="52" spans="1:18" ht="6" customHeight="1" thickBot="1" x14ac:dyDescent="0.25">
      <c r="A52" s="29"/>
      <c r="B52" s="30"/>
      <c r="C52" s="31"/>
      <c r="D52" s="31"/>
      <c r="E52" s="32"/>
      <c r="F52" s="29"/>
      <c r="G52" s="29"/>
      <c r="H52" s="30"/>
      <c r="I52" s="31"/>
      <c r="J52" s="31"/>
      <c r="K52" s="32"/>
      <c r="L52" s="29"/>
      <c r="M52" s="29"/>
      <c r="N52" s="30"/>
      <c r="O52" s="31"/>
      <c r="P52" s="31"/>
      <c r="Q52" s="32"/>
      <c r="R52" s="29"/>
    </row>
    <row r="53" spans="1:18" ht="16.5" customHeight="1" thickBot="1" x14ac:dyDescent="0.25">
      <c r="A53" s="3"/>
      <c r="B53" s="27" t="s">
        <v>17</v>
      </c>
      <c r="C53" s="24">
        <v>14.609390935223246</v>
      </c>
      <c r="D53" s="25">
        <v>12.987701378229941</v>
      </c>
      <c r="E53" s="20"/>
      <c r="F53" s="26">
        <f>IF(C53,D53/C53-1,"")</f>
        <v>-0.11100322827855957</v>
      </c>
      <c r="G53" s="8"/>
      <c r="H53" s="27" t="s">
        <v>17</v>
      </c>
      <c r="I53" s="24">
        <f>O53-C53</f>
        <v>6.5562725572511873</v>
      </c>
      <c r="J53" s="24">
        <f>P53-D53</f>
        <v>38.662682361492415</v>
      </c>
      <c r="K53" s="20"/>
      <c r="L53" s="26">
        <f>IF(I53,J53/I53-1,"")</f>
        <v>4.8970523302500268</v>
      </c>
      <c r="M53" s="3"/>
      <c r="N53" s="27" t="s">
        <v>17</v>
      </c>
      <c r="O53" s="24">
        <v>21.165663492474433</v>
      </c>
      <c r="P53" s="25">
        <v>51.650383739722358</v>
      </c>
      <c r="R53" s="26">
        <f>IF(O53,P53/O53-1,"")</f>
        <v>1.4402912650523301</v>
      </c>
    </row>
    <row r="54" spans="1:18" ht="6" customHeight="1" thickBot="1" x14ac:dyDescent="0.25">
      <c r="A54" s="29"/>
      <c r="B54" s="33"/>
      <c r="C54" s="34"/>
      <c r="D54" s="34"/>
      <c r="E54" s="35"/>
      <c r="F54" s="36"/>
      <c r="G54" s="36"/>
      <c r="H54" s="33"/>
      <c r="I54" s="34"/>
      <c r="J54" s="34"/>
      <c r="K54" s="35"/>
      <c r="L54" s="36"/>
      <c r="M54" s="29"/>
      <c r="N54" s="30"/>
      <c r="O54" s="31"/>
      <c r="P54" s="31"/>
      <c r="Q54" s="32"/>
      <c r="R54" s="29"/>
    </row>
    <row r="55" spans="1:18" ht="16.5" customHeight="1" collapsed="1" thickBot="1" x14ac:dyDescent="0.25">
      <c r="A55" s="3"/>
      <c r="B55" s="27" t="s">
        <v>18</v>
      </c>
      <c r="C55" s="24">
        <f>C53+C51</f>
        <v>6043.8673392273622</v>
      </c>
      <c r="D55" s="25">
        <f>D53+D51</f>
        <v>6326.7605196025152</v>
      </c>
      <c r="E55" s="20"/>
      <c r="F55" s="26">
        <f>IF(C55,D55/C55-1,"")</f>
        <v>4.6806649533660538E-2</v>
      </c>
      <c r="G55" s="8"/>
      <c r="H55" s="27" t="s">
        <v>18</v>
      </c>
      <c r="I55" s="24">
        <f>I53+I51</f>
        <v>3680.9865487168013</v>
      </c>
      <c r="J55" s="25">
        <f>J53+J51</f>
        <v>3517.2134484858411</v>
      </c>
      <c r="K55" s="20"/>
      <c r="L55" s="26">
        <f>IF(I55,J55/I55-1,"")</f>
        <v>-4.449163235547593E-2</v>
      </c>
      <c r="M55" s="8"/>
      <c r="N55" s="27" t="s">
        <v>18</v>
      </c>
      <c r="O55" s="24">
        <f>O51+O53</f>
        <v>9724.8538879441639</v>
      </c>
      <c r="P55" s="25">
        <f>P51+P53</f>
        <v>9843.9739680883577</v>
      </c>
      <c r="R55" s="26">
        <f>IF(O55,P55/O55-1,"")</f>
        <v>1.2249035462822411E-2</v>
      </c>
    </row>
    <row r="56" spans="1:18" ht="18" customHeight="1" x14ac:dyDescent="0.2">
      <c r="A56" s="3"/>
      <c r="B56" s="37"/>
      <c r="C56" s="38"/>
      <c r="D56" s="38"/>
      <c r="E56" s="3"/>
      <c r="F56" s="39"/>
      <c r="G56" s="29"/>
      <c r="H56" s="37"/>
      <c r="I56" s="38"/>
      <c r="J56" s="38"/>
      <c r="K56" s="3"/>
      <c r="L56" s="39"/>
      <c r="M56" s="29"/>
      <c r="N56" s="37"/>
      <c r="O56" s="38"/>
      <c r="P56" s="38"/>
      <c r="R56" s="39"/>
    </row>
    <row r="57" spans="1:18" ht="18" customHeight="1" x14ac:dyDescent="0.2">
      <c r="A57" s="3"/>
      <c r="B57" s="33"/>
      <c r="C57" s="34"/>
      <c r="D57" s="34"/>
      <c r="E57" s="43"/>
      <c r="F57" s="22"/>
      <c r="G57" s="43"/>
      <c r="H57" s="33"/>
      <c r="I57" s="34"/>
      <c r="J57" s="34"/>
      <c r="K57" s="43"/>
      <c r="L57" s="22"/>
      <c r="M57" s="43"/>
      <c r="N57" s="33"/>
      <c r="O57" s="34"/>
      <c r="P57" s="34"/>
      <c r="Q57" s="43"/>
      <c r="R57" s="22"/>
    </row>
    <row r="58" spans="1:18" ht="18" x14ac:dyDescent="0.2">
      <c r="B58" s="2" t="s">
        <v>19</v>
      </c>
    </row>
    <row r="59" spans="1:18" ht="18" x14ac:dyDescent="0.2">
      <c r="B59" s="2"/>
    </row>
    <row r="60" spans="1:18" ht="45" customHeight="1" x14ac:dyDescent="0.2">
      <c r="A60" s="4"/>
      <c r="B60" s="3"/>
      <c r="C60" s="92" t="str">
        <f>C$5</f>
        <v>I-VI 2024 vs I-VI 2023</v>
      </c>
      <c r="D60" s="92"/>
      <c r="E60" s="92"/>
      <c r="F60" s="92"/>
      <c r="G60" s="4"/>
      <c r="H60" s="3"/>
      <c r="I60" s="92" t="str">
        <f>I$5</f>
        <v>VII-IX 2024 vs VII-IX 2023</v>
      </c>
      <c r="J60" s="92"/>
      <c r="K60" s="92"/>
      <c r="L60" s="92"/>
      <c r="M60" s="4"/>
      <c r="O60" s="92" t="str">
        <f>O$5</f>
        <v>I-IX 2024 vs I-IX 2023</v>
      </c>
      <c r="P60" s="92"/>
      <c r="Q60" s="92"/>
      <c r="R60" s="92"/>
    </row>
    <row r="61" spans="1:18" ht="15.75" customHeight="1" x14ac:dyDescent="0.2">
      <c r="A61" s="4"/>
      <c r="B61" s="5"/>
      <c r="C61" s="4"/>
      <c r="D61" s="4"/>
      <c r="E61" s="4"/>
      <c r="F61" s="4"/>
      <c r="G61" s="4"/>
      <c r="H61" s="5"/>
      <c r="I61" s="4"/>
      <c r="J61" s="4"/>
      <c r="K61" s="4"/>
      <c r="L61" s="4"/>
      <c r="M61" s="4"/>
      <c r="N61" s="5"/>
      <c r="O61" s="4"/>
      <c r="P61" s="4"/>
      <c r="Q61" s="4"/>
      <c r="R61" s="4"/>
    </row>
    <row r="62" spans="1:18" x14ac:dyDescent="0.2">
      <c r="B62" s="3"/>
      <c r="C62" s="3"/>
      <c r="D62" s="3"/>
      <c r="E62" s="3"/>
      <c r="H62" s="3"/>
      <c r="I62" s="3"/>
      <c r="J62" s="3"/>
      <c r="K62" s="3"/>
    </row>
    <row r="63" spans="1:18" ht="22.5" x14ac:dyDescent="0.2">
      <c r="A63" s="6"/>
      <c r="B63" s="3"/>
      <c r="C63" s="7" t="str">
        <f>C$8</f>
        <v>I-VI 2023</v>
      </c>
      <c r="D63" s="7" t="str">
        <f>D$8</f>
        <v>I-VI 2024</v>
      </c>
      <c r="E63" s="3"/>
      <c r="F63" s="7" t="str">
        <f>F$8</f>
        <v>I-VI 24/
I-VI 23</v>
      </c>
      <c r="G63" s="6"/>
      <c r="H63" s="3"/>
      <c r="I63" s="7" t="str">
        <f>I$8</f>
        <v>VII-IX 2023</v>
      </c>
      <c r="J63" s="7" t="str">
        <f>J$8</f>
        <v>VII-IX 2024</v>
      </c>
      <c r="K63" s="3"/>
      <c r="L63" s="7" t="str">
        <f>L$8</f>
        <v>VII-IX 24/
VII-IX 23</v>
      </c>
      <c r="M63" s="6"/>
      <c r="O63" s="7" t="str">
        <f>O$8</f>
        <v>I-IX 2023</v>
      </c>
      <c r="P63" s="7" t="str">
        <f>P$8</f>
        <v>I-IX 2024</v>
      </c>
      <c r="R63" s="7" t="str">
        <f>R$8</f>
        <v>I-IX 24/
I-IX 23</v>
      </c>
    </row>
    <row r="64" spans="1:18" x14ac:dyDescent="0.2">
      <c r="A64" s="8"/>
      <c r="B64" s="9" t="s">
        <v>1</v>
      </c>
      <c r="C64" s="10">
        <f>SUM(C65:C66,C68:C72)</f>
        <v>33363.386839498635</v>
      </c>
      <c r="D64" s="10">
        <f>SUM(D65:D66,D68:D72)</f>
        <v>39437.538430883869</v>
      </c>
      <c r="E64" s="3"/>
      <c r="F64" s="11">
        <f>IF(C64,D64/C64-1,"")</f>
        <v>0.18206040113991362</v>
      </c>
      <c r="G64" s="8"/>
      <c r="H64" s="12" t="s">
        <v>1</v>
      </c>
      <c r="I64" s="10">
        <f>SUM(I65:I66,I68:I72)</f>
        <v>17106.162179385123</v>
      </c>
      <c r="J64" s="10">
        <f>SUM(J65:J66,J68:J72)</f>
        <v>17507.610753841313</v>
      </c>
      <c r="K64" s="3"/>
      <c r="L64" s="11">
        <f>IF(I64,J64/I64-1,"")</f>
        <v>2.3468067836979856E-2</v>
      </c>
      <c r="M64" s="8"/>
      <c r="N64" s="9" t="s">
        <v>1</v>
      </c>
      <c r="O64" s="10">
        <f>SUM(O65:O66,O68:O72)</f>
        <v>50469.54901888375</v>
      </c>
      <c r="P64" s="10">
        <f>SUM(P65:P66,P68:P72)</f>
        <v>56945.149184725189</v>
      </c>
      <c r="R64" s="13">
        <f t="shared" ref="R64:R76" si="8">IF(O64,P64/O64-1,"")</f>
        <v>0.12830707410162345</v>
      </c>
    </row>
    <row r="65" spans="1:18" x14ac:dyDescent="0.2">
      <c r="A65" s="8"/>
      <c r="B65" s="14" t="s">
        <v>2</v>
      </c>
      <c r="C65" s="15">
        <v>19306.986800184266</v>
      </c>
      <c r="D65" s="15">
        <v>25316.324989213408</v>
      </c>
      <c r="F65" s="11">
        <f t="shared" ref="F65:F76" si="9">IF(C65,D65/C65-1,"")</f>
        <v>0.31125199655555713</v>
      </c>
      <c r="G65" s="8"/>
      <c r="H65" s="16" t="s">
        <v>2</v>
      </c>
      <c r="I65" s="15">
        <f>O65-C65</f>
        <v>9736.2692038471687</v>
      </c>
      <c r="J65" s="15">
        <f>P65-D65</f>
        <v>11329.445818739685</v>
      </c>
      <c r="L65" s="11">
        <f t="shared" ref="L65:L76" si="10">IF(I65,J65/I65-1,"")</f>
        <v>0.16363317216650008</v>
      </c>
      <c r="M65" s="8"/>
      <c r="N65" s="14" t="s">
        <v>2</v>
      </c>
      <c r="O65" s="15">
        <v>29043.256004031435</v>
      </c>
      <c r="P65" s="15">
        <v>36645.770807953093</v>
      </c>
      <c r="Q65" s="1"/>
      <c r="R65" s="13">
        <f t="shared" si="8"/>
        <v>0.2617652374398507</v>
      </c>
    </row>
    <row r="66" spans="1:18" x14ac:dyDescent="0.2">
      <c r="A66" s="8"/>
      <c r="B66" s="14" t="s">
        <v>3</v>
      </c>
      <c r="C66" s="15">
        <v>3070.4780621541095</v>
      </c>
      <c r="D66" s="15">
        <v>4125.9513131099329</v>
      </c>
      <c r="F66" s="11">
        <f t="shared" si="9"/>
        <v>0.34374883311016102</v>
      </c>
      <c r="G66" s="8"/>
      <c r="H66" s="16" t="s">
        <v>3</v>
      </c>
      <c r="I66" s="15">
        <f>O66-C66</f>
        <v>1776.9149787709912</v>
      </c>
      <c r="J66" s="15">
        <f>P66-D66</f>
        <v>1947.3393820492092</v>
      </c>
      <c r="L66" s="11">
        <f t="shared" si="10"/>
        <v>9.5910274444358956E-2</v>
      </c>
      <c r="M66" s="8"/>
      <c r="N66" s="14" t="s">
        <v>3</v>
      </c>
      <c r="O66" s="15">
        <v>4847.3930409251006</v>
      </c>
      <c r="P66" s="15">
        <v>6073.2906951591422</v>
      </c>
      <c r="Q66" s="1"/>
      <c r="R66" s="13">
        <f t="shared" si="8"/>
        <v>0.25289834017669932</v>
      </c>
    </row>
    <row r="67" spans="1:18" x14ac:dyDescent="0.2">
      <c r="A67" s="8"/>
      <c r="B67" s="14" t="s">
        <v>4</v>
      </c>
      <c r="C67" s="17">
        <f>SUM(C68:C71)</f>
        <v>10553.011584364271</v>
      </c>
      <c r="D67" s="17">
        <f>SUM(D68:D71)</f>
        <v>9484.3868508698924</v>
      </c>
      <c r="F67" s="11">
        <f t="shared" si="9"/>
        <v>-0.10126253770797444</v>
      </c>
      <c r="G67" s="8"/>
      <c r="H67" s="16" t="s">
        <v>4</v>
      </c>
      <c r="I67" s="17">
        <f>SUM(I68:I71)</f>
        <v>5408.5576973286934</v>
      </c>
      <c r="J67" s="17">
        <f>SUM(J68:J71)</f>
        <v>4015.6217865477424</v>
      </c>
      <c r="L67" s="11">
        <f t="shared" si="10"/>
        <v>-0.25754295113999193</v>
      </c>
      <c r="M67" s="8"/>
      <c r="N67" s="14" t="s">
        <v>4</v>
      </c>
      <c r="O67" s="18">
        <f>SUM(O68:O71)</f>
        <v>15961.569281692962</v>
      </c>
      <c r="P67" s="18">
        <f>SUM(P68:P71)</f>
        <v>13500.008637417635</v>
      </c>
      <c r="Q67" s="1"/>
      <c r="R67" s="13">
        <f t="shared" si="8"/>
        <v>-0.15421795945205719</v>
      </c>
    </row>
    <row r="68" spans="1:18" x14ac:dyDescent="0.2">
      <c r="A68" s="8"/>
      <c r="B68" s="19" t="s">
        <v>5</v>
      </c>
      <c r="C68" s="15">
        <v>1923.2063658367028</v>
      </c>
      <c r="D68" s="15">
        <v>2130.1682071466644</v>
      </c>
      <c r="E68" s="20"/>
      <c r="F68" s="11">
        <f t="shared" si="9"/>
        <v>0.10761291403063833</v>
      </c>
      <c r="G68" s="8"/>
      <c r="H68" s="21" t="s">
        <v>5</v>
      </c>
      <c r="I68" s="15">
        <f>O68-C68</f>
        <v>1096.8819727030582</v>
      </c>
      <c r="J68" s="15">
        <f>P68-D68</f>
        <v>1126.1957796352267</v>
      </c>
      <c r="K68" s="20"/>
      <c r="L68" s="11">
        <f t="shared" si="10"/>
        <v>2.6724668343240499E-2</v>
      </c>
      <c r="M68" s="8"/>
      <c r="N68" s="19" t="s">
        <v>5</v>
      </c>
      <c r="O68" s="15">
        <v>3020.088338539761</v>
      </c>
      <c r="P68" s="15">
        <v>3256.3639867818911</v>
      </c>
      <c r="Q68" s="20"/>
      <c r="R68" s="13">
        <f t="shared" si="8"/>
        <v>7.8234681160475938E-2</v>
      </c>
    </row>
    <row r="69" spans="1:18" x14ac:dyDescent="0.2">
      <c r="A69" s="8"/>
      <c r="B69" s="19" t="s">
        <v>6</v>
      </c>
      <c r="C69" s="15">
        <v>5570.8632394351389</v>
      </c>
      <c r="D69" s="15">
        <v>4812.416932744165</v>
      </c>
      <c r="E69" s="20"/>
      <c r="F69" s="11">
        <f t="shared" si="9"/>
        <v>-0.13614520301307509</v>
      </c>
      <c r="G69" s="8"/>
      <c r="H69" s="21" t="s">
        <v>6</v>
      </c>
      <c r="I69" s="15">
        <f t="shared" ref="I69:J76" si="11">O69-C69</f>
        <v>2954.3243717053192</v>
      </c>
      <c r="J69" s="15">
        <f t="shared" si="11"/>
        <v>1656.4216011075405</v>
      </c>
      <c r="K69" s="20"/>
      <c r="L69" s="11">
        <f t="shared" si="10"/>
        <v>-0.4393230421914005</v>
      </c>
      <c r="M69" s="8"/>
      <c r="N69" s="19" t="s">
        <v>6</v>
      </c>
      <c r="O69" s="15">
        <v>8525.1876111404581</v>
      </c>
      <c r="P69" s="15">
        <v>6468.8385338517055</v>
      </c>
      <c r="Q69" s="20"/>
      <c r="R69" s="13">
        <f t="shared" si="8"/>
        <v>-0.24120865968997296</v>
      </c>
    </row>
    <row r="70" spans="1:18" x14ac:dyDescent="0.2">
      <c r="A70" s="8"/>
      <c r="B70" s="19" t="s">
        <v>7</v>
      </c>
      <c r="C70" s="15">
        <v>2541.1193168228665</v>
      </c>
      <c r="D70" s="15">
        <v>1894.6209041470947</v>
      </c>
      <c r="E70" s="20"/>
      <c r="F70" s="11">
        <f t="shared" si="9"/>
        <v>-0.25441481964100832</v>
      </c>
      <c r="G70" s="8"/>
      <c r="H70" s="21" t="s">
        <v>7</v>
      </c>
      <c r="I70" s="15">
        <f t="shared" si="11"/>
        <v>1095.3486284296173</v>
      </c>
      <c r="J70" s="15">
        <f t="shared" si="11"/>
        <v>842.24459625959844</v>
      </c>
      <c r="K70" s="20"/>
      <c r="L70" s="11">
        <f t="shared" si="10"/>
        <v>-0.23107166576991089</v>
      </c>
      <c r="M70" s="8"/>
      <c r="N70" s="19" t="s">
        <v>7</v>
      </c>
      <c r="O70" s="15">
        <v>3636.4679452524838</v>
      </c>
      <c r="P70" s="15">
        <v>2736.8655004066932</v>
      </c>
      <c r="Q70" s="20"/>
      <c r="R70" s="13">
        <f t="shared" si="8"/>
        <v>-0.24738357614845696</v>
      </c>
    </row>
    <row r="71" spans="1:18" x14ac:dyDescent="0.2">
      <c r="A71" s="8"/>
      <c r="B71" s="19" t="s">
        <v>8</v>
      </c>
      <c r="C71" s="15">
        <v>517.82266226956108</v>
      </c>
      <c r="D71" s="15">
        <v>647.18080683196843</v>
      </c>
      <c r="E71" s="20"/>
      <c r="F71" s="11">
        <f t="shared" si="9"/>
        <v>0.24981167103703905</v>
      </c>
      <c r="G71" s="8"/>
      <c r="H71" s="21" t="s">
        <v>8</v>
      </c>
      <c r="I71" s="15">
        <f t="shared" si="11"/>
        <v>262.00272449069826</v>
      </c>
      <c r="J71" s="15">
        <f t="shared" si="11"/>
        <v>390.7598095453767</v>
      </c>
      <c r="K71" s="20"/>
      <c r="L71" s="11">
        <f t="shared" si="10"/>
        <v>0.49143414559893106</v>
      </c>
      <c r="M71" s="8"/>
      <c r="N71" s="19" t="s">
        <v>8</v>
      </c>
      <c r="O71" s="15">
        <v>779.82538676025933</v>
      </c>
      <c r="P71" s="15">
        <v>1037.9406163773451</v>
      </c>
      <c r="Q71" s="20"/>
      <c r="R71" s="13">
        <f t="shared" si="8"/>
        <v>0.33099105774102977</v>
      </c>
    </row>
    <row r="72" spans="1:18" x14ac:dyDescent="0.2">
      <c r="A72" s="8"/>
      <c r="B72" s="14" t="s">
        <v>9</v>
      </c>
      <c r="C72" s="15">
        <v>432.91039279598601</v>
      </c>
      <c r="D72" s="15">
        <v>510.87527769064286</v>
      </c>
      <c r="F72" s="11">
        <f t="shared" si="9"/>
        <v>0.18009474060235542</v>
      </c>
      <c r="G72" s="8"/>
      <c r="H72" s="16" t="s">
        <v>9</v>
      </c>
      <c r="I72" s="15">
        <f t="shared" si="11"/>
        <v>184.42029943826947</v>
      </c>
      <c r="J72" s="15">
        <f t="shared" si="11"/>
        <v>215.20376650467779</v>
      </c>
      <c r="L72" s="11">
        <f t="shared" si="10"/>
        <v>0.16692016638175122</v>
      </c>
      <c r="M72" s="8"/>
      <c r="N72" s="14" t="s">
        <v>9</v>
      </c>
      <c r="O72" s="15">
        <v>617.33069223425548</v>
      </c>
      <c r="P72" s="15">
        <v>726.07904419532065</v>
      </c>
      <c r="Q72" s="1"/>
      <c r="R72" s="13">
        <f t="shared" si="8"/>
        <v>0.17615899116805767</v>
      </c>
    </row>
    <row r="73" spans="1:18" x14ac:dyDescent="0.2">
      <c r="A73" s="8"/>
      <c r="B73" s="9" t="s">
        <v>10</v>
      </c>
      <c r="C73" s="10">
        <v>12032.429359673757</v>
      </c>
      <c r="D73" s="10">
        <v>12580.633284965133</v>
      </c>
      <c r="E73" s="3"/>
      <c r="F73" s="11">
        <f t="shared" si="9"/>
        <v>4.5560535524826085E-2</v>
      </c>
      <c r="G73" s="8"/>
      <c r="H73" s="12" t="s">
        <v>10</v>
      </c>
      <c r="I73" s="10">
        <f t="shared" si="11"/>
        <v>6069.3518321934225</v>
      </c>
      <c r="J73" s="10">
        <f t="shared" si="11"/>
        <v>6656.2242020460981</v>
      </c>
      <c r="K73" s="3"/>
      <c r="L73" s="11">
        <f t="shared" si="10"/>
        <v>9.6694405939651062E-2</v>
      </c>
      <c r="M73" s="8"/>
      <c r="N73" s="9" t="s">
        <v>10</v>
      </c>
      <c r="O73" s="10">
        <v>18101.78119186718</v>
      </c>
      <c r="P73" s="10">
        <v>19236.857487011232</v>
      </c>
      <c r="R73" s="13">
        <f t="shared" si="8"/>
        <v>6.2705226801328395E-2</v>
      </c>
    </row>
    <row r="74" spans="1:18" x14ac:dyDescent="0.2">
      <c r="A74" s="8"/>
      <c r="B74" s="9" t="s">
        <v>11</v>
      </c>
      <c r="C74" s="10">
        <v>499.74695139168983</v>
      </c>
      <c r="D74" s="10">
        <v>449.31700793712173</v>
      </c>
      <c r="E74" s="3"/>
      <c r="F74" s="11">
        <f t="shared" si="9"/>
        <v>-0.10091095766393643</v>
      </c>
      <c r="G74" s="8"/>
      <c r="H74" s="12" t="s">
        <v>11</v>
      </c>
      <c r="I74" s="10">
        <f t="shared" si="11"/>
        <v>239.92104694729011</v>
      </c>
      <c r="J74" s="10">
        <f t="shared" si="11"/>
        <v>269.16900679539788</v>
      </c>
      <c r="K74" s="3"/>
      <c r="L74" s="11">
        <f t="shared" si="10"/>
        <v>0.12190660311070345</v>
      </c>
      <c r="M74" s="8"/>
      <c r="N74" s="9" t="s">
        <v>11</v>
      </c>
      <c r="O74" s="10">
        <v>739.66799833897994</v>
      </c>
      <c r="P74" s="10">
        <v>718.48601473251961</v>
      </c>
      <c r="R74" s="13">
        <f t="shared" si="8"/>
        <v>-2.863715025393454E-2</v>
      </c>
    </row>
    <row r="75" spans="1:18" x14ac:dyDescent="0.2">
      <c r="A75" s="8"/>
      <c r="B75" s="9" t="s">
        <v>12</v>
      </c>
      <c r="C75" s="10">
        <v>729.98017362089047</v>
      </c>
      <c r="D75" s="10">
        <v>689.5901713900613</v>
      </c>
      <c r="E75" s="3"/>
      <c r="F75" s="11">
        <f t="shared" si="9"/>
        <v>-5.5330272917529122E-2</v>
      </c>
      <c r="G75" s="8"/>
      <c r="H75" s="12" t="s">
        <v>12</v>
      </c>
      <c r="I75" s="10">
        <f t="shared" si="11"/>
        <v>535.83085419150677</v>
      </c>
      <c r="J75" s="10">
        <f t="shared" si="11"/>
        <v>528.64979099017899</v>
      </c>
      <c r="K75" s="3"/>
      <c r="L75" s="11">
        <f t="shared" si="10"/>
        <v>-1.3401735165405881E-2</v>
      </c>
      <c r="M75" s="8"/>
      <c r="N75" s="9" t="s">
        <v>12</v>
      </c>
      <c r="O75" s="10">
        <v>1265.8110278123972</v>
      </c>
      <c r="P75" s="10">
        <v>1218.2399623802403</v>
      </c>
      <c r="R75" s="13">
        <f t="shared" si="8"/>
        <v>-3.7581490749350133E-2</v>
      </c>
    </row>
    <row r="76" spans="1:18" x14ac:dyDescent="0.2">
      <c r="A76" s="8"/>
      <c r="B76" s="9" t="s">
        <v>9</v>
      </c>
      <c r="C76" s="10">
        <v>232.64398455352463</v>
      </c>
      <c r="D76" s="10">
        <v>245.06935740107599</v>
      </c>
      <c r="E76" s="3"/>
      <c r="F76" s="11">
        <f t="shared" si="9"/>
        <v>5.3409388045847495E-2</v>
      </c>
      <c r="G76" s="8"/>
      <c r="H76" s="12" t="s">
        <v>9</v>
      </c>
      <c r="I76" s="10">
        <f t="shared" si="11"/>
        <v>145.61354058881525</v>
      </c>
      <c r="J76" s="10">
        <f t="shared" si="11"/>
        <v>184.45347148844166</v>
      </c>
      <c r="K76" s="3"/>
      <c r="L76" s="11">
        <f t="shared" si="10"/>
        <v>0.26673296138923597</v>
      </c>
      <c r="M76" s="8"/>
      <c r="N76" s="9" t="s">
        <v>9</v>
      </c>
      <c r="O76" s="10">
        <v>378.25752514233989</v>
      </c>
      <c r="P76" s="10">
        <v>429.52282888951765</v>
      </c>
      <c r="R76" s="13">
        <f t="shared" si="8"/>
        <v>0.13553016222978354</v>
      </c>
    </row>
    <row r="77" spans="1:18" ht="11.25" customHeight="1" thickBo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R77" s="3"/>
    </row>
    <row r="78" spans="1:18" ht="16.5" thickBot="1" x14ac:dyDescent="0.25">
      <c r="A78" s="22"/>
      <c r="B78" s="23" t="s">
        <v>13</v>
      </c>
      <c r="C78" s="24">
        <f>C64+C73+C74+C75+C76</f>
        <v>46858.187308738496</v>
      </c>
      <c r="D78" s="25">
        <f>D64+D73+D74+D75+D76</f>
        <v>53402.148252577259</v>
      </c>
      <c r="E78" s="3"/>
      <c r="F78" s="26">
        <f>IF(C78,D78/C78-1,"")</f>
        <v>0.13965459015138615</v>
      </c>
      <c r="G78" s="22"/>
      <c r="H78" s="27" t="s">
        <v>13</v>
      </c>
      <c r="I78" s="24">
        <f>I64+I73+I74+I75+I76</f>
        <v>24096.879453306159</v>
      </c>
      <c r="J78" s="25">
        <f>J64+J73+J74+J75+J76</f>
        <v>25146.107225161428</v>
      </c>
      <c r="K78" s="3"/>
      <c r="L78" s="26">
        <f>IF(I78,J78/I78-1,"")</f>
        <v>4.3542060036795061E-2</v>
      </c>
      <c r="M78" s="22"/>
      <c r="N78" s="23" t="s">
        <v>13</v>
      </c>
      <c r="O78" s="24">
        <f>SUM(O64,O73:O76)</f>
        <v>70955.066762044633</v>
      </c>
      <c r="P78" s="25">
        <f>SUM(P64,P73:P76)</f>
        <v>78548.255477738698</v>
      </c>
      <c r="R78" s="28">
        <f>IF(O78,P78/O78-1,"")</f>
        <v>0.10701404511616674</v>
      </c>
    </row>
    <row r="79" spans="1:18" ht="6" customHeight="1" thickBot="1" x14ac:dyDescent="0.25">
      <c r="A79" s="29"/>
      <c r="B79" s="30"/>
      <c r="C79" s="31"/>
      <c r="D79" s="31"/>
      <c r="E79" s="32"/>
      <c r="F79" s="29"/>
      <c r="G79" s="29"/>
      <c r="H79" s="30"/>
      <c r="I79" s="31"/>
      <c r="J79" s="31"/>
      <c r="K79" s="32"/>
      <c r="L79" s="29"/>
      <c r="M79" s="29"/>
      <c r="N79" s="30"/>
      <c r="O79" s="31"/>
      <c r="P79" s="31"/>
      <c r="Q79" s="32"/>
      <c r="R79" s="29"/>
    </row>
    <row r="80" spans="1:18" ht="16.5" customHeight="1" thickBot="1" x14ac:dyDescent="0.25">
      <c r="A80" s="3"/>
      <c r="B80" s="23" t="s">
        <v>14</v>
      </c>
      <c r="C80" s="24">
        <v>295.839013319191</v>
      </c>
      <c r="D80" s="25">
        <v>297.82812122267438</v>
      </c>
      <c r="E80" s="20"/>
      <c r="F80" s="26">
        <f>IF(C80,D80/C80-1,"")</f>
        <v>6.7236159327548339E-3</v>
      </c>
      <c r="G80" s="20"/>
      <c r="H80" s="27" t="s">
        <v>14</v>
      </c>
      <c r="I80" s="24">
        <v>254.05635687615683</v>
      </c>
      <c r="J80" s="25">
        <v>144.71038235236688</v>
      </c>
      <c r="K80" s="20"/>
      <c r="L80" s="26">
        <f>IF(I80,J80/I80-1,"")</f>
        <v>-0.43040046652755914</v>
      </c>
      <c r="M80" s="3"/>
      <c r="N80" s="23" t="s">
        <v>14</v>
      </c>
      <c r="O80" s="24">
        <v>549.89537019534782</v>
      </c>
      <c r="P80" s="25">
        <v>442.53850357504126</v>
      </c>
      <c r="R80" s="26">
        <f>IF(O80,P80/O80-1,"")</f>
        <v>-0.19523144299645312</v>
      </c>
    </row>
    <row r="81" spans="1:19" ht="6" customHeight="1" thickBot="1" x14ac:dyDescent="0.25">
      <c r="A81" s="29"/>
      <c r="B81" s="33"/>
      <c r="C81" s="34"/>
      <c r="D81" s="34"/>
      <c r="E81" s="35"/>
      <c r="F81" s="36"/>
      <c r="G81" s="36"/>
      <c r="H81" s="33"/>
      <c r="I81" s="34"/>
      <c r="J81" s="34"/>
      <c r="K81" s="35"/>
      <c r="L81" s="36"/>
      <c r="M81" s="29"/>
      <c r="N81" s="30"/>
      <c r="O81" s="31"/>
      <c r="P81" s="31"/>
      <c r="Q81" s="32"/>
      <c r="R81" s="29"/>
    </row>
    <row r="82" spans="1:19" ht="16.5" customHeight="1" thickBot="1" x14ac:dyDescent="0.25">
      <c r="A82" s="3"/>
      <c r="B82" s="23" t="s">
        <v>20</v>
      </c>
      <c r="C82" s="24">
        <f>C78+C80</f>
        <v>47154.026322057689</v>
      </c>
      <c r="D82" s="24">
        <f>D78+D80</f>
        <v>53699.976373799931</v>
      </c>
      <c r="E82" s="20"/>
      <c r="F82" s="26">
        <f>IF(C82,D82/C82-1,"")</f>
        <v>0.13882059629508636</v>
      </c>
      <c r="G82" s="20"/>
      <c r="H82" s="27" t="s">
        <v>20</v>
      </c>
      <c r="I82" s="24">
        <f>I80+I78</f>
        <v>24350.935810182316</v>
      </c>
      <c r="J82" s="25">
        <f>J80+J78</f>
        <v>25290.817607513796</v>
      </c>
      <c r="K82" s="20"/>
      <c r="L82" s="26">
        <f>IF(I82,J82/I82-1,"")</f>
        <v>3.8597358420142003E-2</v>
      </c>
      <c r="M82" s="3"/>
      <c r="N82" s="23" t="s">
        <v>20</v>
      </c>
      <c r="O82" s="24">
        <f>O78+O80</f>
        <v>71504.962132239976</v>
      </c>
      <c r="P82" s="25">
        <f>P78+P80</f>
        <v>78990.793981313735</v>
      </c>
      <c r="R82" s="26">
        <f>IF(O82,P82/O82-1,"")</f>
        <v>0.10468968342685914</v>
      </c>
    </row>
    <row r="83" spans="1:19" ht="18" customHeight="1" x14ac:dyDescent="0.2">
      <c r="A83" s="3"/>
      <c r="B83" s="44"/>
      <c r="C83" s="45"/>
      <c r="D83" s="45"/>
      <c r="E83" s="44"/>
      <c r="F83" s="44"/>
      <c r="G83" s="44"/>
      <c r="H83" s="44"/>
      <c r="I83" s="45"/>
      <c r="J83" s="45"/>
      <c r="K83" s="44"/>
      <c r="L83" s="44"/>
      <c r="M83" s="44"/>
      <c r="N83" s="46"/>
      <c r="O83" s="45"/>
      <c r="P83" s="45"/>
      <c r="Q83" s="44"/>
      <c r="R83" s="42"/>
    </row>
    <row r="84" spans="1:19" ht="18" customHeight="1" x14ac:dyDescent="0.2">
      <c r="A84" s="3"/>
      <c r="B84" s="44"/>
      <c r="C84" s="45"/>
      <c r="D84" s="45"/>
      <c r="E84" s="44"/>
      <c r="F84" s="44"/>
      <c r="G84" s="44"/>
      <c r="H84" s="44"/>
      <c r="I84" s="45"/>
      <c r="J84" s="45"/>
      <c r="K84" s="44"/>
      <c r="L84" s="44"/>
      <c r="M84" s="44"/>
      <c r="N84" s="47"/>
      <c r="O84" s="45"/>
      <c r="P84" s="45"/>
      <c r="Q84" s="48"/>
      <c r="R84" s="49"/>
    </row>
    <row r="85" spans="1:19" ht="18" customHeight="1" x14ac:dyDescent="0.2">
      <c r="A85" s="3"/>
      <c r="B85" s="44"/>
      <c r="C85" s="45"/>
      <c r="D85" s="45"/>
      <c r="E85" s="44"/>
      <c r="F85" s="44"/>
      <c r="G85" s="44"/>
      <c r="H85" s="44"/>
      <c r="I85" s="45"/>
      <c r="J85" s="45"/>
      <c r="K85" s="44"/>
      <c r="L85" s="44"/>
      <c r="M85" s="44"/>
      <c r="N85" s="47"/>
      <c r="O85" s="45"/>
      <c r="P85" s="45"/>
      <c r="Q85" s="48"/>
      <c r="R85" s="49"/>
    </row>
    <row r="86" spans="1:19" ht="18" customHeight="1" x14ac:dyDescent="0.2">
      <c r="A86" s="3"/>
      <c r="B86" s="3" t="s">
        <v>21</v>
      </c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50"/>
      <c r="O86" s="51"/>
      <c r="P86" s="51"/>
      <c r="Q86" s="43"/>
      <c r="R86" s="49"/>
    </row>
    <row r="87" spans="1:19" x14ac:dyDescent="0.2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3"/>
      <c r="O87" s="43"/>
      <c r="P87" s="43"/>
      <c r="Q87" s="43"/>
      <c r="R87" s="43"/>
    </row>
    <row r="88" spans="1:19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43"/>
      <c r="O88" s="6"/>
      <c r="P88" s="6"/>
      <c r="Q88" s="43"/>
      <c r="R88" s="6"/>
    </row>
    <row r="89" spans="1:19" ht="56.25" x14ac:dyDescent="0.2">
      <c r="A89" s="8"/>
      <c r="B89" s="52" t="s">
        <v>22</v>
      </c>
      <c r="C89" s="52" t="s">
        <v>23</v>
      </c>
      <c r="D89" s="52" t="s">
        <v>24</v>
      </c>
      <c r="E89" s="52" t="s">
        <v>25</v>
      </c>
      <c r="F89" s="52" t="s">
        <v>26</v>
      </c>
      <c r="G89" s="52" t="s">
        <v>27</v>
      </c>
      <c r="H89" s="52" t="s">
        <v>28</v>
      </c>
      <c r="I89" s="52" t="s">
        <v>29</v>
      </c>
      <c r="J89" s="52" t="s">
        <v>30</v>
      </c>
      <c r="K89" s="52" t="s">
        <v>31</v>
      </c>
      <c r="L89" s="52" t="s">
        <v>32</v>
      </c>
      <c r="R89" s="3"/>
      <c r="S89" s="1"/>
    </row>
    <row r="90" spans="1:19" x14ac:dyDescent="0.2">
      <c r="A90" s="8"/>
      <c r="B90" s="53">
        <v>19236.857487011232</v>
      </c>
      <c r="C90" s="53">
        <f t="shared" ref="C90:L90" si="12">C107+C110</f>
        <v>3857.6590673061046</v>
      </c>
      <c r="D90" s="53">
        <f t="shared" si="12"/>
        <v>4621.7439141098148</v>
      </c>
      <c r="E90" s="53">
        <f t="shared" si="12"/>
        <v>448.57632882487343</v>
      </c>
      <c r="F90" s="53">
        <f t="shared" si="12"/>
        <v>708.60629521797205</v>
      </c>
      <c r="G90" s="53">
        <f t="shared" si="12"/>
        <v>1391.4718303788939</v>
      </c>
      <c r="H90" s="53">
        <f t="shared" si="12"/>
        <v>637.97539322858154</v>
      </c>
      <c r="I90" s="53">
        <f t="shared" si="12"/>
        <v>1120.2254669903175</v>
      </c>
      <c r="J90" s="53">
        <f t="shared" si="12"/>
        <v>176.64754596505188</v>
      </c>
      <c r="K90" s="53">
        <f t="shared" si="12"/>
        <v>1015.8677696177238</v>
      </c>
      <c r="L90" s="53">
        <f t="shared" si="12"/>
        <v>5258.0838753718981</v>
      </c>
      <c r="R90" s="3"/>
      <c r="S90" s="1"/>
    </row>
    <row r="91" spans="1:19" x14ac:dyDescent="0.2">
      <c r="A91" s="8"/>
      <c r="B91" s="54"/>
      <c r="C91" s="8"/>
      <c r="D91" s="8"/>
      <c r="E91" s="8"/>
      <c r="F91" s="8"/>
      <c r="G91" s="8"/>
      <c r="H91" s="8"/>
      <c r="I91" s="8"/>
      <c r="J91" s="8"/>
      <c r="K91" s="8"/>
      <c r="L91" s="3"/>
      <c r="M91" s="3"/>
    </row>
    <row r="92" spans="1:19" x14ac:dyDescent="0.2">
      <c r="A92" s="8"/>
      <c r="B92" s="54"/>
      <c r="C92" s="55"/>
      <c r="D92" s="55"/>
      <c r="E92" s="3"/>
      <c r="F92" s="8"/>
      <c r="G92" s="3"/>
      <c r="H92" s="3"/>
      <c r="I92" s="3"/>
      <c r="J92" s="3"/>
      <c r="K92" s="3"/>
      <c r="L92" s="3"/>
      <c r="M92" s="3"/>
    </row>
    <row r="93" spans="1:19" x14ac:dyDescent="0.2">
      <c r="A93" s="8"/>
      <c r="B93" s="56" t="s">
        <v>11</v>
      </c>
      <c r="C93" s="53" t="s">
        <v>33</v>
      </c>
      <c r="D93" s="53" t="s">
        <v>34</v>
      </c>
      <c r="E93" s="57" t="s">
        <v>35</v>
      </c>
      <c r="F93" s="8"/>
      <c r="G93" s="3"/>
      <c r="H93" s="3"/>
      <c r="I93" s="3"/>
      <c r="J93" s="3"/>
      <c r="K93" s="3"/>
      <c r="L93" s="3"/>
      <c r="M93" s="3"/>
    </row>
    <row r="94" spans="1:19" ht="12.75" customHeight="1" x14ac:dyDescent="0.2">
      <c r="A94" s="8"/>
      <c r="B94" s="53">
        <v>718.48601473251961</v>
      </c>
      <c r="C94" s="53">
        <f>C114+C117</f>
        <v>533.69895686687391</v>
      </c>
      <c r="D94" s="53">
        <f>D114+D117</f>
        <v>78.945283014222497</v>
      </c>
      <c r="E94" s="53">
        <f>E114+E117</f>
        <v>105.84177485142325</v>
      </c>
      <c r="F94" s="8"/>
      <c r="G94" s="3"/>
      <c r="H94" s="87"/>
      <c r="I94" s="87"/>
      <c r="J94" s="87"/>
      <c r="K94" s="87"/>
      <c r="L94" s="87"/>
      <c r="M94" s="87"/>
    </row>
    <row r="95" spans="1:19" s="43" customFormat="1" ht="12.75" customHeight="1" x14ac:dyDescent="0.2">
      <c r="A95" s="8"/>
      <c r="B95" s="58"/>
      <c r="C95" s="55"/>
      <c r="D95" s="55"/>
      <c r="E95" s="59"/>
      <c r="F95" s="8"/>
      <c r="H95" s="87"/>
      <c r="I95" s="87"/>
      <c r="J95" s="87"/>
      <c r="K95" s="87"/>
      <c r="L95" s="87"/>
      <c r="M95" s="87"/>
    </row>
    <row r="96" spans="1:19" ht="12.75" customHeight="1" x14ac:dyDescent="0.2">
      <c r="A96" s="8"/>
      <c r="B96" s="60" t="s">
        <v>36</v>
      </c>
      <c r="C96" s="53" t="s">
        <v>37</v>
      </c>
      <c r="D96" s="53" t="s">
        <v>38</v>
      </c>
      <c r="E96" s="57" t="s">
        <v>39</v>
      </c>
      <c r="F96" s="8"/>
      <c r="G96" s="3"/>
      <c r="H96" s="87"/>
      <c r="I96" s="87"/>
      <c r="J96" s="87"/>
      <c r="K96" s="87"/>
      <c r="L96" s="87"/>
      <c r="M96" s="87"/>
    </row>
    <row r="97" spans="1:19" ht="12.75" customHeight="1" x14ac:dyDescent="0.2">
      <c r="A97" s="8"/>
      <c r="B97" s="53">
        <v>1218.2399623802403</v>
      </c>
      <c r="C97" s="53">
        <f>C121+C124</f>
        <v>373.02102151991045</v>
      </c>
      <c r="D97" s="53">
        <f>D121+D124</f>
        <v>238.99151581265724</v>
      </c>
      <c r="E97" s="53">
        <f>E121+E124</f>
        <v>606.2274250476728</v>
      </c>
      <c r="F97" s="8"/>
      <c r="G97" s="3"/>
      <c r="H97" s="87"/>
      <c r="I97" s="87"/>
      <c r="J97" s="87"/>
      <c r="K97" s="87"/>
      <c r="L97" s="87"/>
      <c r="M97" s="87"/>
    </row>
    <row r="98" spans="1:19" ht="12.75" customHeight="1" x14ac:dyDescent="0.2">
      <c r="A98" s="8"/>
      <c r="B98" s="61"/>
      <c r="C98" s="62"/>
      <c r="D98" s="62"/>
      <c r="E98" s="43"/>
      <c r="F98" s="8"/>
      <c r="G98" s="3"/>
      <c r="H98" s="87"/>
      <c r="I98" s="87"/>
      <c r="J98" s="87"/>
      <c r="K98" s="87"/>
      <c r="L98" s="87"/>
      <c r="M98" s="87"/>
    </row>
    <row r="99" spans="1:19" ht="11.25" customHeight="1" x14ac:dyDescent="0.2">
      <c r="A99" s="3"/>
      <c r="B99" s="61"/>
      <c r="C99" s="62"/>
      <c r="D99" s="62"/>
      <c r="E99" s="43"/>
      <c r="F99" s="63"/>
      <c r="G99" s="3"/>
      <c r="H99" s="3"/>
      <c r="I99" s="3"/>
      <c r="J99" s="3"/>
      <c r="K99" s="3"/>
      <c r="L99" s="3"/>
      <c r="M99" s="3"/>
    </row>
    <row r="100" spans="1:19" ht="30" customHeight="1" x14ac:dyDescent="0.2">
      <c r="A100" s="88" t="s">
        <v>40</v>
      </c>
      <c r="B100" s="88" t="s">
        <v>41</v>
      </c>
      <c r="C100" s="88" t="s">
        <v>42</v>
      </c>
      <c r="D100" s="88" t="s">
        <v>43</v>
      </c>
      <c r="E100" s="88" t="s">
        <v>44</v>
      </c>
      <c r="F100" s="88" t="s">
        <v>45</v>
      </c>
      <c r="G100" s="88" t="s">
        <v>46</v>
      </c>
      <c r="H100" s="88" t="s">
        <v>47</v>
      </c>
      <c r="I100" s="22"/>
      <c r="J100" s="22"/>
      <c r="K100" s="22"/>
      <c r="L100" s="22"/>
      <c r="M100" s="22"/>
      <c r="N100" s="33"/>
      <c r="O100" s="34"/>
      <c r="P100" s="34"/>
      <c r="Q100" s="43"/>
      <c r="R100" s="22"/>
    </row>
    <row r="101" spans="1:19" x14ac:dyDescent="0.2">
      <c r="A101" s="64"/>
      <c r="B101" s="65"/>
      <c r="C101" s="65"/>
      <c r="D101" s="65"/>
      <c r="E101" s="65"/>
      <c r="F101" s="65"/>
      <c r="G101" s="65"/>
      <c r="H101" s="66"/>
      <c r="I101" s="29"/>
      <c r="J101" s="29"/>
      <c r="K101" s="29"/>
      <c r="L101" s="3"/>
      <c r="M101" s="29"/>
      <c r="N101" s="61"/>
      <c r="O101" s="62"/>
      <c r="P101" s="62"/>
      <c r="Q101" s="43"/>
      <c r="R101" s="63"/>
    </row>
    <row r="102" spans="1:19" ht="15.75" x14ac:dyDescent="0.2">
      <c r="A102" s="67" t="s">
        <v>48</v>
      </c>
      <c r="B102" s="68" t="s">
        <v>49</v>
      </c>
      <c r="C102" s="89">
        <v>16.127950227586446</v>
      </c>
      <c r="D102" s="89">
        <v>382.54675552725479</v>
      </c>
      <c r="E102" s="89">
        <v>28.74884022442151</v>
      </c>
      <c r="F102" s="89">
        <v>0</v>
      </c>
      <c r="G102" s="89">
        <v>15.114957595778401</v>
      </c>
      <c r="H102" s="89">
        <f>SUM(C102:G102)</f>
        <v>442.53850357504109</v>
      </c>
      <c r="I102" s="3"/>
      <c r="J102" s="69"/>
      <c r="K102" s="3"/>
      <c r="L102" s="3"/>
      <c r="M102" s="70"/>
      <c r="N102" s="71"/>
      <c r="O102" s="34"/>
      <c r="P102" s="34"/>
      <c r="Q102" s="43"/>
      <c r="R102" s="22"/>
    </row>
    <row r="103" spans="1:19" ht="6" customHeight="1" x14ac:dyDescent="0.2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61"/>
      <c r="O103" s="62"/>
      <c r="P103" s="62"/>
      <c r="Q103" s="43"/>
      <c r="R103" s="63"/>
    </row>
    <row r="106" spans="1:19" ht="56.25" x14ac:dyDescent="0.2">
      <c r="B106" s="52" t="s">
        <v>50</v>
      </c>
      <c r="C106" s="52" t="s">
        <v>23</v>
      </c>
      <c r="D106" s="52" t="s">
        <v>24</v>
      </c>
      <c r="E106" s="52" t="s">
        <v>25</v>
      </c>
      <c r="F106" s="52" t="s">
        <v>26</v>
      </c>
      <c r="G106" s="52" t="s">
        <v>27</v>
      </c>
      <c r="H106" s="52" t="s">
        <v>28</v>
      </c>
      <c r="I106" s="52" t="s">
        <v>29</v>
      </c>
      <c r="J106" s="52" t="s">
        <v>30</v>
      </c>
      <c r="K106" s="52" t="s">
        <v>31</v>
      </c>
      <c r="L106" s="52" t="s">
        <v>32</v>
      </c>
      <c r="M106" s="72"/>
      <c r="N106" s="1"/>
      <c r="R106" s="3"/>
      <c r="S106" s="1"/>
    </row>
    <row r="107" spans="1:19" x14ac:dyDescent="0.2">
      <c r="B107" s="53">
        <v>12884.148778150133</v>
      </c>
      <c r="C107" s="53">
        <v>3090.4573341559299</v>
      </c>
      <c r="D107" s="53">
        <v>1054.3074897394411</v>
      </c>
      <c r="E107" s="53">
        <v>390.34608819496049</v>
      </c>
      <c r="F107" s="53">
        <v>587.88823049253688</v>
      </c>
      <c r="G107" s="53">
        <v>1210.0462653364816</v>
      </c>
      <c r="H107" s="53">
        <v>555.47077392124629</v>
      </c>
      <c r="I107" s="53">
        <v>374.51543952629572</v>
      </c>
      <c r="J107" s="53">
        <v>160.58824020483812</v>
      </c>
      <c r="K107" s="53">
        <v>1013.8266970280142</v>
      </c>
      <c r="L107" s="53">
        <f>B107-SUM(C107:K107)</f>
        <v>4446.7022195503887</v>
      </c>
      <c r="M107" s="73"/>
      <c r="N107" s="73"/>
      <c r="O107" s="73"/>
      <c r="P107" s="73"/>
      <c r="Q107" s="73"/>
      <c r="R107" s="3"/>
      <c r="S107" s="1"/>
    </row>
    <row r="108" spans="1:19" x14ac:dyDescent="0.2">
      <c r="C108" s="74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3"/>
      <c r="S108" s="1"/>
    </row>
    <row r="109" spans="1:19" ht="56.25" x14ac:dyDescent="0.2">
      <c r="B109" s="52" t="s">
        <v>51</v>
      </c>
      <c r="C109" s="52" t="s">
        <v>23</v>
      </c>
      <c r="D109" s="52" t="s">
        <v>24</v>
      </c>
      <c r="E109" s="52" t="s">
        <v>25</v>
      </c>
      <c r="F109" s="52" t="s">
        <v>26</v>
      </c>
      <c r="G109" s="52" t="s">
        <v>27</v>
      </c>
      <c r="H109" s="52" t="s">
        <v>28</v>
      </c>
      <c r="I109" s="52" t="s">
        <v>29</v>
      </c>
      <c r="J109" s="52" t="s">
        <v>30</v>
      </c>
      <c r="K109" s="52" t="s">
        <v>31</v>
      </c>
      <c r="L109" s="52" t="s">
        <v>32</v>
      </c>
      <c r="M109" s="72"/>
      <c r="N109" s="73"/>
      <c r="O109" s="73"/>
      <c r="P109" s="73"/>
      <c r="Q109" s="73"/>
      <c r="R109" s="3"/>
      <c r="S109" s="1"/>
    </row>
    <row r="110" spans="1:19" x14ac:dyDescent="0.2">
      <c r="B110" s="53">
        <v>6352.7087088610979</v>
      </c>
      <c r="C110" s="53">
        <v>767.20173315017496</v>
      </c>
      <c r="D110" s="53">
        <v>3567.4364243703735</v>
      </c>
      <c r="E110" s="53">
        <v>58.230240629912949</v>
      </c>
      <c r="F110" s="53">
        <v>120.71806472543511</v>
      </c>
      <c r="G110" s="53">
        <v>181.42556504241227</v>
      </c>
      <c r="H110" s="53">
        <v>82.504619307335204</v>
      </c>
      <c r="I110" s="53">
        <v>745.71002746402178</v>
      </c>
      <c r="J110" s="53">
        <v>16.059305760213771</v>
      </c>
      <c r="K110" s="53">
        <v>2.0410725897095179</v>
      </c>
      <c r="L110" s="53">
        <f>B110-SUM(C110:K110)</f>
        <v>811.38165582150941</v>
      </c>
      <c r="M110" s="73"/>
      <c r="N110" s="73"/>
      <c r="O110" s="73"/>
      <c r="P110" s="73"/>
      <c r="Q110" s="73"/>
      <c r="R110" s="3"/>
      <c r="S110" s="1"/>
    </row>
    <row r="111" spans="1:19" x14ac:dyDescent="0.2">
      <c r="C111" s="74"/>
      <c r="D111" s="74"/>
      <c r="E111" s="74"/>
      <c r="F111" s="74"/>
      <c r="G111" s="74"/>
      <c r="H111" s="74"/>
      <c r="I111" s="74"/>
      <c r="J111" s="74"/>
      <c r="K111" s="74"/>
      <c r="L111" s="73"/>
      <c r="M111" s="73"/>
      <c r="N111" s="73"/>
      <c r="O111" s="73"/>
      <c r="P111" s="73"/>
    </row>
    <row r="112" spans="1:19" x14ac:dyDescent="0.2"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6"/>
      <c r="M112" s="76"/>
    </row>
    <row r="113" spans="1:18" x14ac:dyDescent="0.2">
      <c r="B113" s="56" t="s">
        <v>52</v>
      </c>
      <c r="C113" s="53" t="s">
        <v>33</v>
      </c>
      <c r="D113" s="53" t="s">
        <v>34</v>
      </c>
      <c r="E113" s="57" t="s">
        <v>35</v>
      </c>
      <c r="F113" s="77"/>
      <c r="G113" s="77"/>
      <c r="H113" s="77"/>
      <c r="I113" s="77"/>
      <c r="J113" s="77"/>
      <c r="K113" s="77"/>
      <c r="L113" s="77"/>
      <c r="M113" s="77"/>
    </row>
    <row r="114" spans="1:18" x14ac:dyDescent="0.2">
      <c r="B114" s="53">
        <v>604.91070941049873</v>
      </c>
      <c r="C114" s="53">
        <v>456.86766646999843</v>
      </c>
      <c r="D114" s="53">
        <v>44.333040912036466</v>
      </c>
      <c r="E114" s="53">
        <v>103.71000202846383</v>
      </c>
      <c r="F114" s="59"/>
      <c r="G114" s="59"/>
      <c r="H114" s="59"/>
      <c r="I114" s="59"/>
      <c r="J114" s="59"/>
      <c r="K114" s="59"/>
      <c r="L114" s="59"/>
      <c r="M114" s="59"/>
    </row>
    <row r="115" spans="1:18" x14ac:dyDescent="0.2">
      <c r="B115" s="58"/>
      <c r="C115" s="74"/>
      <c r="D115" s="55"/>
      <c r="E115" s="59"/>
      <c r="F115" s="59"/>
      <c r="G115" s="59"/>
      <c r="H115" s="59"/>
      <c r="I115" s="59"/>
      <c r="J115" s="59"/>
      <c r="K115" s="59"/>
      <c r="L115" s="59"/>
      <c r="M115" s="59"/>
    </row>
    <row r="116" spans="1:18" x14ac:dyDescent="0.2">
      <c r="B116" s="60" t="s">
        <v>53</v>
      </c>
      <c r="C116" s="53" t="s">
        <v>33</v>
      </c>
      <c r="D116" s="53" t="s">
        <v>34</v>
      </c>
      <c r="E116" s="57" t="s">
        <v>35</v>
      </c>
      <c r="F116" s="91"/>
      <c r="G116" s="91"/>
      <c r="H116" s="91"/>
      <c r="I116" s="91"/>
      <c r="J116" s="91"/>
      <c r="K116" s="91"/>
      <c r="L116" s="91"/>
      <c r="M116" s="91"/>
    </row>
    <row r="117" spans="1:18" x14ac:dyDescent="0.2">
      <c r="B117" s="53">
        <v>113.57530532202091</v>
      </c>
      <c r="C117" s="53">
        <v>76.83129039687546</v>
      </c>
      <c r="D117" s="53">
        <v>34.61224210218603</v>
      </c>
      <c r="E117" s="53">
        <v>2.1317728229594151</v>
      </c>
      <c r="F117" s="76"/>
      <c r="G117" s="78"/>
      <c r="H117" s="76"/>
      <c r="I117" s="76"/>
      <c r="J117" s="76"/>
      <c r="K117" s="76"/>
      <c r="L117" s="76"/>
      <c r="M117" s="76"/>
    </row>
    <row r="118" spans="1:18" x14ac:dyDescent="0.2">
      <c r="B118" s="76"/>
      <c r="C118" s="74"/>
      <c r="D118" s="77"/>
      <c r="E118" s="77"/>
      <c r="F118" s="77"/>
      <c r="G118" s="77"/>
      <c r="H118" s="77"/>
      <c r="I118" s="77"/>
      <c r="J118" s="77"/>
      <c r="K118" s="77"/>
      <c r="L118" s="77"/>
      <c r="M118" s="77"/>
    </row>
    <row r="119" spans="1:18" x14ac:dyDescent="0.2"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</row>
    <row r="120" spans="1:18" ht="33" customHeight="1" x14ac:dyDescent="0.2">
      <c r="B120" s="79" t="s">
        <v>54</v>
      </c>
      <c r="C120" s="53" t="s">
        <v>37</v>
      </c>
      <c r="D120" s="53" t="s">
        <v>38</v>
      </c>
      <c r="E120" s="57" t="s">
        <v>39</v>
      </c>
      <c r="F120" s="59"/>
      <c r="G120" s="59"/>
      <c r="H120" s="59"/>
      <c r="I120" s="59"/>
      <c r="J120" s="59"/>
      <c r="K120" s="59"/>
      <c r="L120" s="59"/>
      <c r="M120" s="59"/>
    </row>
    <row r="121" spans="1:18" x14ac:dyDescent="0.2">
      <c r="B121" s="53">
        <v>1113.391342892633</v>
      </c>
      <c r="C121" s="53">
        <v>344.39170913076407</v>
      </c>
      <c r="D121" s="53">
        <v>195.08627705241332</v>
      </c>
      <c r="E121" s="53">
        <v>573.91335670945591</v>
      </c>
      <c r="F121" s="91"/>
      <c r="G121" s="91"/>
      <c r="H121" s="91"/>
      <c r="I121" s="91"/>
      <c r="J121" s="91"/>
      <c r="K121" s="91"/>
      <c r="L121" s="91"/>
      <c r="M121" s="91"/>
    </row>
    <row r="122" spans="1:18" x14ac:dyDescent="0.2">
      <c r="B122" s="58"/>
      <c r="C122" s="74"/>
      <c r="D122" s="55"/>
      <c r="E122" s="59"/>
      <c r="F122" s="80"/>
      <c r="G122" s="80"/>
      <c r="H122" s="80"/>
      <c r="I122" s="80"/>
      <c r="J122" s="80"/>
      <c r="K122" s="80"/>
      <c r="L122" s="80"/>
      <c r="M122" s="80"/>
    </row>
    <row r="123" spans="1:18" ht="26.25" customHeight="1" x14ac:dyDescent="0.2">
      <c r="B123" s="79" t="s">
        <v>55</v>
      </c>
      <c r="C123" s="53" t="s">
        <v>37</v>
      </c>
      <c r="D123" s="53" t="s">
        <v>38</v>
      </c>
      <c r="E123" s="57" t="s">
        <v>39</v>
      </c>
      <c r="F123" s="81"/>
      <c r="G123" s="82"/>
      <c r="H123" s="81"/>
      <c r="I123" s="82"/>
      <c r="J123" s="81"/>
      <c r="K123" s="82"/>
      <c r="L123" s="81"/>
      <c r="M123" s="82"/>
    </row>
    <row r="124" spans="1:18" x14ac:dyDescent="0.2">
      <c r="B124" s="53">
        <v>104.84861948760727</v>
      </c>
      <c r="C124" s="53">
        <v>28.629312389146374</v>
      </c>
      <c r="D124" s="53">
        <v>43.905238760243925</v>
      </c>
      <c r="E124" s="53">
        <v>32.314068338216941</v>
      </c>
      <c r="F124" s="59"/>
      <c r="G124" s="59"/>
      <c r="H124" s="59"/>
      <c r="I124" s="59"/>
      <c r="J124" s="59"/>
      <c r="K124" s="59"/>
      <c r="L124" s="59"/>
      <c r="M124" s="59"/>
    </row>
    <row r="125" spans="1:18" x14ac:dyDescent="0.2">
      <c r="B125" s="59"/>
      <c r="C125" s="74"/>
      <c r="D125" s="59"/>
      <c r="E125" s="59"/>
      <c r="F125" s="59"/>
      <c r="G125" s="59"/>
      <c r="H125" s="59"/>
      <c r="I125" s="59"/>
      <c r="J125" s="59"/>
      <c r="K125" s="59"/>
      <c r="L125" s="59"/>
      <c r="M125" s="59"/>
    </row>
    <row r="126" spans="1:18" x14ac:dyDescent="0.2">
      <c r="B126" s="83"/>
      <c r="C126" s="83"/>
      <c r="D126" s="80"/>
      <c r="E126" s="80"/>
      <c r="F126" s="80"/>
      <c r="G126" s="80"/>
      <c r="H126" s="80"/>
      <c r="I126" s="80"/>
      <c r="J126" s="80"/>
      <c r="K126" s="80"/>
      <c r="L126" s="80"/>
      <c r="M126" s="80"/>
    </row>
    <row r="127" spans="1:18" s="43" customFormat="1" x14ac:dyDescent="0.2">
      <c r="A127" s="59"/>
      <c r="B127" s="84"/>
      <c r="C127" s="84"/>
      <c r="D127" s="84"/>
      <c r="E127" s="84"/>
      <c r="F127" s="84"/>
      <c r="G127" s="84"/>
      <c r="H127" s="85"/>
      <c r="I127" s="82"/>
      <c r="J127" s="85"/>
      <c r="K127" s="82"/>
      <c r="L127" s="85"/>
      <c r="M127" s="82"/>
      <c r="R127" s="59"/>
    </row>
    <row r="128" spans="1:18" s="43" customFormat="1" x14ac:dyDescent="0.2">
      <c r="A128" s="59"/>
      <c r="B128" s="86"/>
      <c r="C128" s="86"/>
      <c r="D128" s="86"/>
      <c r="E128" s="86"/>
      <c r="F128" s="86"/>
      <c r="G128" s="86"/>
      <c r="H128" s="59"/>
      <c r="I128" s="59"/>
      <c r="J128" s="59"/>
      <c r="K128" s="59"/>
      <c r="L128" s="59"/>
      <c r="M128" s="59"/>
      <c r="R128" s="59"/>
    </row>
    <row r="129" spans="1:18" s="43" customFormat="1" x14ac:dyDescent="0.2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R129" s="59"/>
    </row>
  </sheetData>
  <mergeCells count="18">
    <mergeCell ref="I3:M3"/>
    <mergeCell ref="C5:F5"/>
    <mergeCell ref="I5:L5"/>
    <mergeCell ref="O5:R5"/>
    <mergeCell ref="C33:F33"/>
    <mergeCell ref="I33:L33"/>
    <mergeCell ref="O33:R33"/>
    <mergeCell ref="O60:R60"/>
    <mergeCell ref="F116:G116"/>
    <mergeCell ref="H116:I116"/>
    <mergeCell ref="J116:K116"/>
    <mergeCell ref="L116:M116"/>
    <mergeCell ref="F121:G121"/>
    <mergeCell ref="H121:I121"/>
    <mergeCell ref="J121:K121"/>
    <mergeCell ref="L121:M121"/>
    <mergeCell ref="C60:F60"/>
    <mergeCell ref="I60:L60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271C0-CEBD-43D0-AD8D-BF30E0BAF07D}">
  <dimension ref="A1:S129"/>
  <sheetViews>
    <sheetView showGridLines="0" tabSelected="1" workbookViewId="0">
      <selection activeCell="D4" sqref="D4"/>
    </sheetView>
  </sheetViews>
  <sheetFormatPr defaultColWidth="9.140625" defaultRowHeight="12.75" outlineLevelRow="1" x14ac:dyDescent="0.2"/>
  <cols>
    <col min="1" max="1" width="6.28515625" style="1" customWidth="1"/>
    <col min="2" max="2" width="37" style="1" bestFit="1" customWidth="1"/>
    <col min="3" max="3" width="11.5703125" style="1" bestFit="1" customWidth="1"/>
    <col min="4" max="4" width="14.7109375" style="1" bestFit="1" customWidth="1"/>
    <col min="5" max="5" width="8.28515625" style="1" customWidth="1"/>
    <col min="6" max="6" width="9" style="1" customWidth="1"/>
    <col min="7" max="7" width="11" style="1" customWidth="1"/>
    <col min="8" max="8" width="37" style="1" bestFit="1" customWidth="1"/>
    <col min="9" max="10" width="11.5703125" style="1" bestFit="1" customWidth="1"/>
    <col min="11" max="11" width="9.28515625" style="1" customWidth="1"/>
    <col min="12" max="12" width="11.7109375" style="1" customWidth="1"/>
    <col min="13" max="13" width="10" style="1" customWidth="1"/>
    <col min="14" max="14" width="31.140625" style="3" customWidth="1"/>
    <col min="15" max="16" width="11.5703125" style="3" bestFit="1" customWidth="1"/>
    <col min="17" max="17" width="5.5703125" style="3" customWidth="1"/>
    <col min="18" max="18" width="10" style="1" bestFit="1" customWidth="1"/>
    <col min="19" max="19" width="9" style="3" customWidth="1"/>
    <col min="20" max="20" width="10.42578125" style="3" customWidth="1"/>
    <col min="21" max="23" width="9.140625" style="3"/>
    <col min="24" max="24" width="8.42578125" style="3" customWidth="1"/>
    <col min="25" max="25" width="2.42578125" style="3" customWidth="1"/>
    <col min="26" max="16384" width="9.140625" style="3"/>
  </cols>
  <sheetData>
    <row r="1" spans="1:18" ht="18.75" x14ac:dyDescent="0.25">
      <c r="B1" s="93" t="s">
        <v>68</v>
      </c>
      <c r="C1" s="111" t="s">
        <v>97</v>
      </c>
    </row>
    <row r="2" spans="1:18" ht="15.75" x14ac:dyDescent="0.2">
      <c r="B2" s="94"/>
    </row>
    <row r="3" spans="1:18" ht="15.75" x14ac:dyDescent="0.25">
      <c r="B3" s="94" t="s">
        <v>69</v>
      </c>
      <c r="E3" s="96" t="s">
        <v>71</v>
      </c>
    </row>
    <row r="4" spans="1:18" ht="15.75" x14ac:dyDescent="0.2">
      <c r="B4" s="94"/>
    </row>
    <row r="5" spans="1:18" ht="45" customHeight="1" x14ac:dyDescent="0.2">
      <c r="A5" s="4"/>
      <c r="B5" s="95" t="s">
        <v>70</v>
      </c>
      <c r="C5" s="92" t="s">
        <v>56</v>
      </c>
      <c r="D5" s="92"/>
      <c r="E5" s="92"/>
      <c r="F5" s="92"/>
      <c r="G5" s="4"/>
      <c r="H5" s="3"/>
      <c r="I5" s="92" t="s">
        <v>60</v>
      </c>
      <c r="J5" s="92"/>
      <c r="K5" s="92"/>
      <c r="L5" s="92"/>
      <c r="M5" s="4"/>
      <c r="O5" s="92" t="s">
        <v>64</v>
      </c>
      <c r="P5" s="92"/>
      <c r="Q5" s="92"/>
      <c r="R5" s="92"/>
    </row>
    <row r="6" spans="1:18" ht="15.75" customHeight="1" x14ac:dyDescent="0.2">
      <c r="A6" s="4"/>
      <c r="B6" s="5"/>
      <c r="C6" s="4"/>
      <c r="D6" s="4"/>
      <c r="E6" s="4"/>
      <c r="F6" s="4"/>
      <c r="G6" s="4"/>
      <c r="H6" s="5"/>
      <c r="I6" s="4"/>
      <c r="J6" s="4"/>
      <c r="K6" s="4"/>
      <c r="L6" s="4"/>
      <c r="M6" s="4"/>
      <c r="N6" s="5"/>
      <c r="O6" s="4"/>
      <c r="P6" s="4"/>
      <c r="Q6" s="4"/>
      <c r="R6" s="4"/>
    </row>
    <row r="7" spans="1:18" x14ac:dyDescent="0.2">
      <c r="B7" s="3"/>
      <c r="C7" s="3"/>
      <c r="D7" s="3"/>
      <c r="E7" s="3"/>
      <c r="H7" s="3"/>
      <c r="I7" s="3"/>
      <c r="J7" s="3"/>
      <c r="K7" s="3"/>
    </row>
    <row r="8" spans="1:18" ht="22.5" x14ac:dyDescent="0.2">
      <c r="A8" s="6"/>
      <c r="B8" s="3"/>
      <c r="C8" s="7" t="s">
        <v>57</v>
      </c>
      <c r="D8" s="7" t="s">
        <v>58</v>
      </c>
      <c r="E8" s="3"/>
      <c r="F8" s="7" t="s">
        <v>59</v>
      </c>
      <c r="G8" s="6"/>
      <c r="H8" s="3"/>
      <c r="I8" s="7" t="s">
        <v>61</v>
      </c>
      <c r="J8" s="7" t="s">
        <v>62</v>
      </c>
      <c r="K8" s="3"/>
      <c r="L8" s="7" t="s">
        <v>63</v>
      </c>
      <c r="M8" s="6"/>
      <c r="O8" s="7" t="s">
        <v>65</v>
      </c>
      <c r="P8" s="7" t="s">
        <v>66</v>
      </c>
      <c r="R8" s="7" t="s">
        <v>67</v>
      </c>
    </row>
    <row r="9" spans="1:18" x14ac:dyDescent="0.2">
      <c r="A9" s="8"/>
      <c r="B9" s="97" t="s">
        <v>72</v>
      </c>
      <c r="C9" s="10">
        <f>SUM(C10:C11,C13:C17)</f>
        <v>31340.309472959936</v>
      </c>
      <c r="D9" s="10">
        <f>SUM(D10:D11,D13:D17)</f>
        <v>37280.33640552991</v>
      </c>
      <c r="E9" s="3"/>
      <c r="F9" s="11">
        <f>IF(C9,D9/C9-1,"")</f>
        <v>0.18953312945728773</v>
      </c>
      <c r="G9" s="8"/>
      <c r="H9" s="97" t="s">
        <v>72</v>
      </c>
      <c r="I9" s="10">
        <f>SUM(I10:I11,I13:I17)</f>
        <v>15728.669210242375</v>
      </c>
      <c r="J9" s="10">
        <f>SUM(J10:J11,J13:J17)</f>
        <v>16513.141018171114</v>
      </c>
      <c r="K9" s="3"/>
      <c r="L9" s="11">
        <f>IF(I9,J9/I9-1,"")</f>
        <v>4.9875281719186981E-2</v>
      </c>
      <c r="M9" s="8"/>
      <c r="N9" s="97" t="s">
        <v>72</v>
      </c>
      <c r="O9" s="10">
        <f>SUM(O10:O11,O13:O17)</f>
        <v>47068.978683202302</v>
      </c>
      <c r="P9" s="10">
        <f>SUM(P10:P11,P13:P17)</f>
        <v>53793.477423701035</v>
      </c>
      <c r="R9" s="13">
        <f t="shared" ref="R9:R21" si="0">IF(O9,P9/O9-1,"")</f>
        <v>0.1428647684445834</v>
      </c>
    </row>
    <row r="10" spans="1:18" x14ac:dyDescent="0.2">
      <c r="A10" s="8"/>
      <c r="B10" s="98" t="s">
        <v>73</v>
      </c>
      <c r="C10" s="15">
        <v>18244.335809570362</v>
      </c>
      <c r="D10" s="15">
        <v>24129.549913972245</v>
      </c>
      <c r="F10" s="11">
        <f t="shared" ref="F10:F21" si="1">IF(C10,D10/C10-1,"")</f>
        <v>0.32257760248606582</v>
      </c>
      <c r="G10" s="8"/>
      <c r="H10" s="98" t="s">
        <v>73</v>
      </c>
      <c r="I10" s="15">
        <f>O10-C10</f>
        <v>9083.3675811278008</v>
      </c>
      <c r="J10" s="15">
        <f>P10-D10</f>
        <v>10754.231936821714</v>
      </c>
      <c r="L10" s="11">
        <f t="shared" ref="L10:L21" si="2">IF(I10,J10/I10-1,"")</f>
        <v>0.18394767587798722</v>
      </c>
      <c r="M10" s="8"/>
      <c r="N10" s="98" t="s">
        <v>73</v>
      </c>
      <c r="O10" s="15">
        <v>27327.703390698163</v>
      </c>
      <c r="P10" s="15">
        <v>34883.781850793959</v>
      </c>
      <c r="Q10" s="1"/>
      <c r="R10" s="13">
        <f t="shared" si="0"/>
        <v>0.27649884631972932</v>
      </c>
    </row>
    <row r="11" spans="1:18" x14ac:dyDescent="0.2">
      <c r="A11" s="8"/>
      <c r="B11" s="98" t="s">
        <v>74</v>
      </c>
      <c r="C11" s="15">
        <v>2951.8908159650778</v>
      </c>
      <c r="D11" s="15">
        <v>3909.0579079461622</v>
      </c>
      <c r="F11" s="11">
        <f t="shared" si="1"/>
        <v>0.32425558791142239</v>
      </c>
      <c r="G11" s="8"/>
      <c r="H11" s="98" t="s">
        <v>74</v>
      </c>
      <c r="I11" s="15">
        <f>O11-C11</f>
        <v>1638.7454943028501</v>
      </c>
      <c r="J11" s="15">
        <f>P11-D11</f>
        <v>1852.8946856066987</v>
      </c>
      <c r="L11" s="11">
        <f t="shared" si="2"/>
        <v>0.13067873690475107</v>
      </c>
      <c r="M11" s="8"/>
      <c r="N11" s="98" t="s">
        <v>74</v>
      </c>
      <c r="O11" s="15">
        <v>4590.6363102679279</v>
      </c>
      <c r="P11" s="15">
        <v>5761.9525935528609</v>
      </c>
      <c r="Q11" s="1"/>
      <c r="R11" s="13">
        <f t="shared" si="0"/>
        <v>0.25515336091099972</v>
      </c>
    </row>
    <row r="12" spans="1:18" x14ac:dyDescent="0.2">
      <c r="A12" s="8"/>
      <c r="B12" s="98" t="s">
        <v>75</v>
      </c>
      <c r="C12" s="17">
        <f>SUM(C13:C16)</f>
        <v>9735.1792287540193</v>
      </c>
      <c r="D12" s="17">
        <f>SUM(D13:D16)</f>
        <v>8748.1394921437604</v>
      </c>
      <c r="F12" s="11">
        <f t="shared" si="1"/>
        <v>-0.101388964025944</v>
      </c>
      <c r="G12" s="8"/>
      <c r="H12" s="98" t="s">
        <v>75</v>
      </c>
      <c r="I12" s="17">
        <f>SUM(I13:I16)</f>
        <v>4827.208988757794</v>
      </c>
      <c r="J12" s="17">
        <f>SUM(J13:J16)</f>
        <v>3695.7231425279738</v>
      </c>
      <c r="L12" s="11">
        <f t="shared" si="2"/>
        <v>-0.23439752636874966</v>
      </c>
      <c r="M12" s="8"/>
      <c r="N12" s="98" t="s">
        <v>75</v>
      </c>
      <c r="O12" s="18">
        <f>SUM(O13:O16)</f>
        <v>14562.388217511816</v>
      </c>
      <c r="P12" s="18">
        <f>SUM(P13:P16)</f>
        <v>12443.862634671734</v>
      </c>
      <c r="Q12" s="1"/>
      <c r="R12" s="13">
        <f t="shared" si="0"/>
        <v>-0.14547926831757418</v>
      </c>
    </row>
    <row r="13" spans="1:18" x14ac:dyDescent="0.2">
      <c r="A13" s="8"/>
      <c r="B13" s="99" t="s">
        <v>76</v>
      </c>
      <c r="C13" s="15">
        <v>1839.0678614003277</v>
      </c>
      <c r="D13" s="15">
        <v>2023.2552291356312</v>
      </c>
      <c r="E13" s="20"/>
      <c r="F13" s="11">
        <f t="shared" si="1"/>
        <v>0.10015256728756983</v>
      </c>
      <c r="G13" s="8"/>
      <c r="H13" s="99" t="s">
        <v>76</v>
      </c>
      <c r="I13" s="15">
        <f>O13-C13</f>
        <v>1043.7090255116941</v>
      </c>
      <c r="J13" s="15">
        <f>P13-D13</f>
        <v>1079.3472818600364</v>
      </c>
      <c r="K13" s="20"/>
      <c r="L13" s="11">
        <f t="shared" si="2"/>
        <v>3.414577768058491E-2</v>
      </c>
      <c r="M13" s="8"/>
      <c r="N13" s="99" t="s">
        <v>76</v>
      </c>
      <c r="O13" s="15">
        <v>2882.7768869120218</v>
      </c>
      <c r="P13" s="15">
        <v>3102.6025109956677</v>
      </c>
      <c r="Q13" s="20"/>
      <c r="R13" s="13">
        <f t="shared" si="0"/>
        <v>7.6254817041744527E-2</v>
      </c>
    </row>
    <row r="14" spans="1:18" x14ac:dyDescent="0.2">
      <c r="A14" s="8"/>
      <c r="B14" s="99" t="s">
        <v>77</v>
      </c>
      <c r="C14" s="15">
        <v>5099.7280502247113</v>
      </c>
      <c r="D14" s="15">
        <v>4369.3451326400409</v>
      </c>
      <c r="E14" s="20"/>
      <c r="F14" s="11">
        <f t="shared" si="1"/>
        <v>-0.14321997376948115</v>
      </c>
      <c r="G14" s="8"/>
      <c r="H14" s="99" t="s">
        <v>77</v>
      </c>
      <c r="I14" s="15">
        <f t="shared" ref="I14:J21" si="3">O14-C14</f>
        <v>2566.5904084835029</v>
      </c>
      <c r="J14" s="15">
        <f t="shared" si="3"/>
        <v>1510.9995750967018</v>
      </c>
      <c r="K14" s="20"/>
      <c r="L14" s="11">
        <f t="shared" si="2"/>
        <v>-0.41128137543789389</v>
      </c>
      <c r="M14" s="8"/>
      <c r="N14" s="99" t="s">
        <v>77</v>
      </c>
      <c r="O14" s="15">
        <v>7666.3184587082142</v>
      </c>
      <c r="P14" s="15">
        <v>5880.3447077367427</v>
      </c>
      <c r="Q14" s="20"/>
      <c r="R14" s="13">
        <f t="shared" si="0"/>
        <v>-0.23296367879719027</v>
      </c>
    </row>
    <row r="15" spans="1:18" x14ac:dyDescent="0.2">
      <c r="A15" s="8"/>
      <c r="B15" s="99" t="s">
        <v>78</v>
      </c>
      <c r="C15" s="15">
        <v>2313.9566164033458</v>
      </c>
      <c r="D15" s="15">
        <v>1722.4640287048467</v>
      </c>
      <c r="E15" s="20"/>
      <c r="F15" s="11">
        <f t="shared" si="1"/>
        <v>-0.25561956672198738</v>
      </c>
      <c r="G15" s="8"/>
      <c r="H15" s="99" t="s">
        <v>78</v>
      </c>
      <c r="I15" s="15">
        <f t="shared" si="3"/>
        <v>979.7183718868946</v>
      </c>
      <c r="J15" s="15">
        <f t="shared" si="3"/>
        <v>760.73077568653093</v>
      </c>
      <c r="K15" s="20"/>
      <c r="L15" s="11">
        <f t="shared" si="2"/>
        <v>-0.22352096529393761</v>
      </c>
      <c r="M15" s="8"/>
      <c r="N15" s="99" t="s">
        <v>78</v>
      </c>
      <c r="O15" s="15">
        <v>3293.6749882902404</v>
      </c>
      <c r="P15" s="15">
        <v>2483.1948043913776</v>
      </c>
      <c r="Q15" s="20"/>
      <c r="R15" s="13">
        <f t="shared" si="0"/>
        <v>-0.24607169401361795</v>
      </c>
    </row>
    <row r="16" spans="1:18" x14ac:dyDescent="0.2">
      <c r="A16" s="8"/>
      <c r="B16" s="99" t="s">
        <v>79</v>
      </c>
      <c r="C16" s="15">
        <v>482.42670072563544</v>
      </c>
      <c r="D16" s="15">
        <v>633.07510166324187</v>
      </c>
      <c r="E16" s="20"/>
      <c r="F16" s="11">
        <f t="shared" si="1"/>
        <v>0.31227210415802187</v>
      </c>
      <c r="G16" s="8"/>
      <c r="H16" s="99" t="s">
        <v>79</v>
      </c>
      <c r="I16" s="15">
        <f t="shared" si="3"/>
        <v>237.19118287570279</v>
      </c>
      <c r="J16" s="15">
        <f t="shared" si="3"/>
        <v>344.6455098847041</v>
      </c>
      <c r="K16" s="20"/>
      <c r="L16" s="11">
        <f t="shared" si="2"/>
        <v>0.45302833649306207</v>
      </c>
      <c r="M16" s="8"/>
      <c r="N16" s="99" t="s">
        <v>79</v>
      </c>
      <c r="O16" s="15">
        <v>719.61788360133824</v>
      </c>
      <c r="P16" s="15">
        <v>977.72061154794596</v>
      </c>
      <c r="Q16" s="20"/>
      <c r="R16" s="13">
        <f t="shared" si="0"/>
        <v>0.35866636145134256</v>
      </c>
    </row>
    <row r="17" spans="1:18" x14ac:dyDescent="0.2">
      <c r="A17" s="8"/>
      <c r="B17" s="98" t="s">
        <v>80</v>
      </c>
      <c r="C17" s="15">
        <v>408.90361867047744</v>
      </c>
      <c r="D17" s="15">
        <v>493.58909146774556</v>
      </c>
      <c r="F17" s="11">
        <f t="shared" si="1"/>
        <v>0.20710374995608305</v>
      </c>
      <c r="G17" s="8"/>
      <c r="H17" s="98" t="s">
        <v>80</v>
      </c>
      <c r="I17" s="15">
        <f t="shared" si="3"/>
        <v>179.34714605393009</v>
      </c>
      <c r="J17" s="15">
        <f t="shared" si="3"/>
        <v>210.29125321473055</v>
      </c>
      <c r="L17" s="11">
        <f t="shared" si="2"/>
        <v>0.17253749413718289</v>
      </c>
      <c r="M17" s="8"/>
      <c r="N17" s="98" t="s">
        <v>80</v>
      </c>
      <c r="O17" s="15">
        <v>588.25076472440753</v>
      </c>
      <c r="P17" s="15">
        <v>703.88034468247611</v>
      </c>
      <c r="Q17" s="1"/>
      <c r="R17" s="13">
        <f t="shared" si="0"/>
        <v>0.19656511625996864</v>
      </c>
    </row>
    <row r="18" spans="1:18" x14ac:dyDescent="0.2">
      <c r="A18" s="8"/>
      <c r="B18" s="97" t="s">
        <v>22</v>
      </c>
      <c r="C18" s="10">
        <v>8200.2842274097984</v>
      </c>
      <c r="D18" s="10">
        <v>8582.8598466588883</v>
      </c>
      <c r="E18" s="3"/>
      <c r="F18" s="11">
        <f t="shared" si="1"/>
        <v>4.6653946209610053E-2</v>
      </c>
      <c r="G18" s="8"/>
      <c r="H18" s="97" t="s">
        <v>22</v>
      </c>
      <c r="I18" s="10">
        <f>O18-C18</f>
        <v>4045.3014591425908</v>
      </c>
      <c r="J18" s="10">
        <f t="shared" si="3"/>
        <v>4301.2889314912445</v>
      </c>
      <c r="K18" s="3"/>
      <c r="L18" s="11">
        <f t="shared" si="2"/>
        <v>6.3280196774979203E-2</v>
      </c>
      <c r="M18" s="8"/>
      <c r="N18" s="97" t="s">
        <v>22</v>
      </c>
      <c r="O18" s="10">
        <v>12245.585686552389</v>
      </c>
      <c r="P18" s="10">
        <v>12884.148778150133</v>
      </c>
      <c r="R18" s="13">
        <f t="shared" si="0"/>
        <v>5.2146390376328622E-2</v>
      </c>
    </row>
    <row r="19" spans="1:18" x14ac:dyDescent="0.2">
      <c r="A19" s="8"/>
      <c r="B19" s="97" t="s">
        <v>11</v>
      </c>
      <c r="C19" s="10">
        <v>383.38410871459183</v>
      </c>
      <c r="D19" s="10">
        <v>381.9661144373016</v>
      </c>
      <c r="E19" s="3"/>
      <c r="F19" s="11">
        <f t="shared" si="1"/>
        <v>-3.6986255952143887E-3</v>
      </c>
      <c r="G19" s="8"/>
      <c r="H19" s="97" t="s">
        <v>11</v>
      </c>
      <c r="I19" s="10">
        <f>O19-C19</f>
        <v>168.72314538891823</v>
      </c>
      <c r="J19" s="10">
        <f t="shared" si="3"/>
        <v>222.94459497319713</v>
      </c>
      <c r="K19" s="3"/>
      <c r="L19" s="11">
        <f t="shared" si="2"/>
        <v>0.3213634351072272</v>
      </c>
      <c r="M19" s="8"/>
      <c r="N19" s="97" t="s">
        <v>11</v>
      </c>
      <c r="O19" s="10">
        <v>552.10725410351006</v>
      </c>
      <c r="P19" s="10">
        <v>604.91070941049873</v>
      </c>
      <c r="R19" s="13">
        <f t="shared" si="0"/>
        <v>9.5639850616940025E-2</v>
      </c>
    </row>
    <row r="20" spans="1:18" x14ac:dyDescent="0.2">
      <c r="A20" s="8"/>
      <c r="B20" s="97" t="s">
        <v>81</v>
      </c>
      <c r="C20" s="10">
        <v>703.15835051518104</v>
      </c>
      <c r="D20" s="10">
        <v>615.9603861222655</v>
      </c>
      <c r="E20" s="3"/>
      <c r="F20" s="11">
        <f t="shared" si="1"/>
        <v>-0.12400900071659315</v>
      </c>
      <c r="G20" s="8"/>
      <c r="H20" s="97" t="s">
        <v>81</v>
      </c>
      <c r="I20" s="10">
        <f>O20-C20</f>
        <v>378.7443973081887</v>
      </c>
      <c r="J20" s="10">
        <f t="shared" si="3"/>
        <v>497.43095677036752</v>
      </c>
      <c r="K20" s="3"/>
      <c r="L20" s="11">
        <f t="shared" si="2"/>
        <v>0.31336848889569757</v>
      </c>
      <c r="M20" s="8"/>
      <c r="N20" s="97" t="s">
        <v>81</v>
      </c>
      <c r="O20" s="10">
        <v>1081.9027478233697</v>
      </c>
      <c r="P20" s="10">
        <v>1113.391342892633</v>
      </c>
      <c r="R20" s="13">
        <f t="shared" si="0"/>
        <v>2.9104829553870504E-2</v>
      </c>
    </row>
    <row r="21" spans="1:18" x14ac:dyDescent="0.2">
      <c r="A21" s="8"/>
      <c r="B21" s="97" t="s">
        <v>80</v>
      </c>
      <c r="C21" s="10">
        <v>201.79320084684585</v>
      </c>
      <c r="D21" s="10">
        <v>227.25268160461326</v>
      </c>
      <c r="E21" s="3"/>
      <c r="F21" s="11">
        <f t="shared" si="1"/>
        <v>0.12616619713114252</v>
      </c>
      <c r="G21" s="8"/>
      <c r="H21" s="97" t="s">
        <v>80</v>
      </c>
      <c r="I21" s="10">
        <f>O21-C21</f>
        <v>101.01096506453504</v>
      </c>
      <c r="J21" s="10">
        <f t="shared" si="3"/>
        <v>132.75095763115854</v>
      </c>
      <c r="K21" s="3"/>
      <c r="L21" s="11">
        <f t="shared" si="2"/>
        <v>0.31422323850034584</v>
      </c>
      <c r="M21" s="8"/>
      <c r="N21" s="97" t="s">
        <v>80</v>
      </c>
      <c r="O21" s="10">
        <v>302.80416591138089</v>
      </c>
      <c r="P21" s="10">
        <v>360.0036392357718</v>
      </c>
      <c r="R21" s="13">
        <f t="shared" si="0"/>
        <v>0.18889922849057172</v>
      </c>
    </row>
    <row r="22" spans="1:18" ht="11.25" customHeight="1" thickBot="1" x14ac:dyDescent="0.25">
      <c r="A22" s="3"/>
      <c r="B22" s="100"/>
      <c r="C22" s="3"/>
      <c r="D22" s="3"/>
      <c r="E22" s="3"/>
      <c r="F22" s="3"/>
      <c r="G22" s="3"/>
      <c r="H22" s="100"/>
      <c r="I22" s="3"/>
      <c r="J22" s="3"/>
      <c r="K22" s="3"/>
      <c r="L22" s="3"/>
      <c r="M22" s="3"/>
      <c r="N22" s="100"/>
      <c r="R22" s="3"/>
    </row>
    <row r="23" spans="1:18" ht="16.5" thickBot="1" x14ac:dyDescent="0.25">
      <c r="A23" s="22"/>
      <c r="B23" s="101" t="s">
        <v>82</v>
      </c>
      <c r="C23" s="24">
        <f>C9+C18+C19+C20+C21</f>
        <v>40828.929360446353</v>
      </c>
      <c r="D23" s="25">
        <f>D9+D18+D19+D20+D21</f>
        <v>47088.37543435298</v>
      </c>
      <c r="E23" s="3"/>
      <c r="F23" s="26">
        <f>IF(C23,D23/C23-1,"")</f>
        <v>0.15330909166505258</v>
      </c>
      <c r="G23" s="22"/>
      <c r="H23" s="101" t="s">
        <v>82</v>
      </c>
      <c r="I23" s="24">
        <f>I9+I18+I19+I20+I21</f>
        <v>20422.449177146609</v>
      </c>
      <c r="J23" s="25">
        <f>J9+J18+J19+J20+J21</f>
        <v>21667.556459037078</v>
      </c>
      <c r="K23" s="3"/>
      <c r="L23" s="26">
        <f>IF(I23,J23/I23-1,"")</f>
        <v>6.0967578917213494E-2</v>
      </c>
      <c r="M23" s="22"/>
      <c r="N23" s="101" t="s">
        <v>82</v>
      </c>
      <c r="O23" s="24">
        <f>SUM(O9,O18:O21)</f>
        <v>61251.378537592951</v>
      </c>
      <c r="P23" s="25">
        <f>SUM(P9,P18:P21)</f>
        <v>68755.931893390065</v>
      </c>
      <c r="R23" s="28">
        <f>IF(O23,P23/O23-1,"")</f>
        <v>0.12252056255666477</v>
      </c>
    </row>
    <row r="24" spans="1:18" ht="6" customHeight="1" thickBot="1" x14ac:dyDescent="0.25">
      <c r="A24" s="29"/>
      <c r="B24" s="102"/>
      <c r="C24" s="31"/>
      <c r="D24" s="31"/>
      <c r="E24" s="32"/>
      <c r="F24" s="29"/>
      <c r="G24" s="29"/>
      <c r="H24" s="102"/>
      <c r="I24" s="31"/>
      <c r="J24" s="31"/>
      <c r="K24" s="32"/>
      <c r="L24" s="29"/>
      <c r="M24" s="29"/>
      <c r="N24" s="102"/>
      <c r="O24" s="31"/>
      <c r="P24" s="31"/>
      <c r="Q24" s="32"/>
      <c r="R24" s="29"/>
    </row>
    <row r="25" spans="1:18" ht="16.5" customHeight="1" thickBot="1" x14ac:dyDescent="0.25">
      <c r="A25" s="3"/>
      <c r="B25" s="101" t="s">
        <v>83</v>
      </c>
      <c r="C25" s="24">
        <v>281.22962238396775</v>
      </c>
      <c r="D25" s="24">
        <v>284.84041984444445</v>
      </c>
      <c r="E25" s="20"/>
      <c r="F25" s="26">
        <f>IF(C25,D25/C25-1,"")</f>
        <v>1.2839321227501532E-2</v>
      </c>
      <c r="G25" s="8"/>
      <c r="H25" s="101" t="s">
        <v>83</v>
      </c>
      <c r="I25" s="24">
        <f>O25-C25</f>
        <v>247.50008431890564</v>
      </c>
      <c r="J25" s="24">
        <f>P25-D25</f>
        <v>106.04769999087443</v>
      </c>
      <c r="K25" s="20"/>
      <c r="L25" s="26">
        <f>IF(I25,J25/I25-1,"")</f>
        <v>-0.57152459045536641</v>
      </c>
      <c r="M25" s="3"/>
      <c r="N25" s="101" t="s">
        <v>83</v>
      </c>
      <c r="O25" s="24">
        <v>528.72970670287339</v>
      </c>
      <c r="P25" s="25">
        <v>390.88811983531889</v>
      </c>
      <c r="R25" s="26">
        <f>IF(O25,P25/O25-1,"")</f>
        <v>-0.26070331422670823</v>
      </c>
    </row>
    <row r="26" spans="1:18" ht="6" hidden="1" customHeight="1" outlineLevel="1" x14ac:dyDescent="0.2">
      <c r="A26" s="29"/>
      <c r="B26" s="103"/>
      <c r="C26" s="34"/>
      <c r="D26" s="34"/>
      <c r="E26" s="35"/>
      <c r="F26" s="36"/>
      <c r="G26" s="36"/>
      <c r="H26" s="103"/>
      <c r="I26" s="34"/>
      <c r="J26" s="34"/>
      <c r="K26" s="35"/>
      <c r="L26" s="36"/>
      <c r="M26" s="29"/>
      <c r="N26" s="103"/>
      <c r="O26" s="31"/>
      <c r="P26" s="31"/>
      <c r="Q26" s="32"/>
      <c r="R26" s="29"/>
    </row>
    <row r="27" spans="1:18" ht="16.5" hidden="1" outlineLevel="1" thickBot="1" x14ac:dyDescent="0.25">
      <c r="A27" s="8"/>
      <c r="B27" s="101" t="s">
        <v>84</v>
      </c>
      <c r="C27" s="34"/>
      <c r="D27" s="34"/>
      <c r="E27" s="35"/>
      <c r="F27" s="22"/>
      <c r="G27" s="8"/>
      <c r="H27" s="101" t="s">
        <v>84</v>
      </c>
      <c r="I27" s="34"/>
      <c r="J27" s="34"/>
      <c r="K27" s="35"/>
      <c r="L27" s="22"/>
      <c r="M27" s="8"/>
      <c r="N27" s="101" t="s">
        <v>84</v>
      </c>
      <c r="O27" s="34"/>
      <c r="P27" s="34"/>
      <c r="Q27" s="43"/>
      <c r="R27" s="22"/>
    </row>
    <row r="28" spans="1:18" ht="6" customHeight="1" collapsed="1" thickBot="1" x14ac:dyDescent="0.25">
      <c r="A28" s="29"/>
      <c r="B28" s="104"/>
      <c r="C28" s="38"/>
      <c r="D28" s="38"/>
      <c r="E28" s="20"/>
      <c r="F28" s="39"/>
      <c r="G28" s="36"/>
      <c r="H28" s="104"/>
      <c r="I28" s="38"/>
      <c r="J28" s="38"/>
      <c r="K28" s="20"/>
      <c r="L28" s="39"/>
      <c r="M28" s="29"/>
      <c r="N28" s="104"/>
      <c r="O28" s="38"/>
      <c r="P28" s="38"/>
      <c r="R28" s="39"/>
    </row>
    <row r="29" spans="1:18" ht="16.5" customHeight="1" collapsed="1" thickBot="1" x14ac:dyDescent="0.25">
      <c r="A29" s="3"/>
      <c r="B29" s="101" t="s">
        <v>85</v>
      </c>
      <c r="C29" s="24">
        <f>C23+C25</f>
        <v>41110.158982830319</v>
      </c>
      <c r="D29" s="25">
        <f>D23+D25</f>
        <v>47373.215854197428</v>
      </c>
      <c r="E29" s="20"/>
      <c r="F29" s="26">
        <f>IF(C29,D29/C29-1,"")</f>
        <v>0.15234815496536713</v>
      </c>
      <c r="G29" s="20"/>
      <c r="H29" s="101" t="s">
        <v>85</v>
      </c>
      <c r="I29" s="24">
        <f>I23+I25</f>
        <v>20669.949261465514</v>
      </c>
      <c r="J29" s="25">
        <f>J23+J25</f>
        <v>21773.604159027953</v>
      </c>
      <c r="K29" s="20"/>
      <c r="L29" s="26">
        <f>IF(I29,J29/I29-1,"")</f>
        <v>5.3394175457409432E-2</v>
      </c>
      <c r="M29" s="3"/>
      <c r="N29" s="101" t="s">
        <v>85</v>
      </c>
      <c r="O29" s="24">
        <f>O23+O25</f>
        <v>61780.108244295821</v>
      </c>
      <c r="P29" s="25">
        <f>P23+P25</f>
        <v>69146.820013225384</v>
      </c>
      <c r="R29" s="26">
        <f>IF(O29,P29/O29-1,"")</f>
        <v>0.11924083622190373</v>
      </c>
    </row>
    <row r="30" spans="1:18" ht="18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5"/>
      <c r="O30" s="40"/>
      <c r="P30" s="41"/>
      <c r="R30" s="42"/>
    </row>
    <row r="32" spans="1:18" ht="18.75" x14ac:dyDescent="0.2">
      <c r="B32" s="95" t="s">
        <v>93</v>
      </c>
    </row>
    <row r="33" spans="1:18" ht="45" customHeight="1" x14ac:dyDescent="0.2">
      <c r="A33" s="4"/>
      <c r="B33" s="3"/>
      <c r="C33" s="92" t="str">
        <f>C$5</f>
        <v>I-VI 2024 vs I-VI 2023</v>
      </c>
      <c r="D33" s="92"/>
      <c r="E33" s="92"/>
      <c r="F33" s="92"/>
      <c r="G33" s="4"/>
      <c r="H33" s="3"/>
      <c r="I33" s="92" t="str">
        <f>I$5</f>
        <v>VII-IX 2024 vs VII-IX 2023</v>
      </c>
      <c r="J33" s="92"/>
      <c r="K33" s="92"/>
      <c r="L33" s="92"/>
      <c r="M33" s="4"/>
      <c r="O33" s="92" t="str">
        <f>O$5</f>
        <v>I-IX 2024 vs I-IX 2023</v>
      </c>
      <c r="P33" s="92"/>
      <c r="Q33" s="92"/>
      <c r="R33" s="92"/>
    </row>
    <row r="34" spans="1:18" ht="15.75" customHeight="1" x14ac:dyDescent="0.2">
      <c r="A34" s="4"/>
      <c r="B34" s="5"/>
      <c r="C34" s="4"/>
      <c r="D34" s="4"/>
      <c r="E34" s="4"/>
      <c r="F34" s="4"/>
      <c r="G34" s="4"/>
      <c r="H34" s="5"/>
      <c r="I34" s="4"/>
      <c r="J34" s="4"/>
      <c r="K34" s="4"/>
      <c r="L34" s="4"/>
      <c r="M34" s="4"/>
      <c r="N34" s="5"/>
      <c r="O34" s="4"/>
      <c r="P34" s="4"/>
      <c r="Q34" s="4"/>
      <c r="R34" s="4"/>
    </row>
    <row r="35" spans="1:18" x14ac:dyDescent="0.2">
      <c r="B35" s="3"/>
      <c r="C35" s="3"/>
      <c r="D35" s="3"/>
      <c r="E35" s="3"/>
      <c r="H35" s="3"/>
      <c r="I35" s="3"/>
      <c r="J35" s="3"/>
      <c r="K35" s="3"/>
    </row>
    <row r="36" spans="1:18" ht="22.5" x14ac:dyDescent="0.2">
      <c r="A36" s="6"/>
      <c r="B36" s="3"/>
      <c r="C36" s="7" t="str">
        <f>C$8</f>
        <v>I-VI 2023</v>
      </c>
      <c r="D36" s="7" t="str">
        <f>D$8</f>
        <v>I-VI 2024</v>
      </c>
      <c r="E36" s="3"/>
      <c r="F36" s="7" t="str">
        <f>F$8</f>
        <v>I-VI 24/
I-VI 23</v>
      </c>
      <c r="G36" s="6"/>
      <c r="H36" s="3"/>
      <c r="I36" s="7" t="str">
        <f>I$8</f>
        <v>VII-IX 2023</v>
      </c>
      <c r="J36" s="7" t="str">
        <f>J$8</f>
        <v>VII-IX 2024</v>
      </c>
      <c r="K36" s="3"/>
      <c r="L36" s="7" t="str">
        <f>L$8</f>
        <v>VII-IX 24/
VII-IX 23</v>
      </c>
      <c r="M36" s="6"/>
      <c r="O36" s="7" t="str">
        <f>O$8</f>
        <v>I-IX 2023</v>
      </c>
      <c r="P36" s="7" t="str">
        <f>P$8</f>
        <v>I-IX 2024</v>
      </c>
      <c r="R36" s="7" t="str">
        <f>R$8</f>
        <v>I-IX 24/
I-IX 23</v>
      </c>
    </row>
    <row r="37" spans="1:18" x14ac:dyDescent="0.2">
      <c r="A37" s="8"/>
      <c r="B37" s="97" t="s">
        <v>72</v>
      </c>
      <c r="C37" s="10">
        <f>SUM(C38:C39,C41:C45)</f>
        <v>2023.0773665386928</v>
      </c>
      <c r="D37" s="10">
        <f>SUM(D38:D39,D41:D45)</f>
        <v>2157.2020253539622</v>
      </c>
      <c r="E37" s="3"/>
      <c r="F37" s="11">
        <f>IF(C37,D37/C37-1,"")</f>
        <v>6.6297345338178992E-2</v>
      </c>
      <c r="G37" s="8"/>
      <c r="H37" s="97" t="s">
        <v>72</v>
      </c>
      <c r="I37" s="10">
        <f>SUM(I38:I39,I41:I45)</f>
        <v>1377.4929691427467</v>
      </c>
      <c r="J37" s="10">
        <f>SUM(J38:J39,J41:J45)</f>
        <v>994.46973567020007</v>
      </c>
      <c r="K37" s="3"/>
      <c r="L37" s="11">
        <f>IF(I37,J37/I37-1,"")</f>
        <v>-0.27805821303822187</v>
      </c>
      <c r="M37" s="8"/>
      <c r="N37" s="97" t="s">
        <v>72</v>
      </c>
      <c r="O37" s="10">
        <f>SUM(O38:O39,O41:O45)</f>
        <v>3400.5703356814397</v>
      </c>
      <c r="P37" s="10">
        <f>SUM(P38:P39,P41:P45)</f>
        <v>3151.6717610241617</v>
      </c>
      <c r="R37" s="13">
        <f t="shared" ref="R37:R49" si="4">IF(O37,P37/O37-1,"")</f>
        <v>-7.319318528590335E-2</v>
      </c>
    </row>
    <row r="38" spans="1:18" x14ac:dyDescent="0.2">
      <c r="A38" s="8"/>
      <c r="B38" s="98" t="s">
        <v>73</v>
      </c>
      <c r="C38" s="15">
        <v>1062.6509906139038</v>
      </c>
      <c r="D38" s="15">
        <v>1186.7750752411621</v>
      </c>
      <c r="F38" s="11">
        <f t="shared" ref="F38:F49" si="5">IF(C38,D38/C38-1,"")</f>
        <v>0.11680606871269239</v>
      </c>
      <c r="G38" s="8"/>
      <c r="H38" s="98" t="s">
        <v>73</v>
      </c>
      <c r="I38" s="15">
        <f>O38-C38</f>
        <v>652.90162271936788</v>
      </c>
      <c r="J38" s="15">
        <f>P38-D38</f>
        <v>575.21388191797337</v>
      </c>
      <c r="L38" s="11">
        <f t="shared" ref="L38:L49" si="6">IF(I38,J38/I38-1,"")</f>
        <v>-0.11898843271030812</v>
      </c>
      <c r="M38" s="8"/>
      <c r="N38" s="98" t="s">
        <v>73</v>
      </c>
      <c r="O38" s="15">
        <v>1715.5526133332717</v>
      </c>
      <c r="P38" s="15">
        <v>1761.9889571591355</v>
      </c>
      <c r="Q38" s="1"/>
      <c r="R38" s="13">
        <f t="shared" si="4"/>
        <v>2.7067863419029337E-2</v>
      </c>
    </row>
    <row r="39" spans="1:18" x14ac:dyDescent="0.2">
      <c r="A39" s="8"/>
      <c r="B39" s="98" t="s">
        <v>74</v>
      </c>
      <c r="C39" s="15">
        <v>118.58724618903167</v>
      </c>
      <c r="D39" s="15">
        <v>216.89340516377086</v>
      </c>
      <c r="F39" s="11">
        <f t="shared" si="5"/>
        <v>0.82897750081856336</v>
      </c>
      <c r="G39" s="8"/>
      <c r="H39" s="98" t="s">
        <v>74</v>
      </c>
      <c r="I39" s="15">
        <f>O39-C39</f>
        <v>138.16948446814141</v>
      </c>
      <c r="J39" s="15">
        <f>P39-D39</f>
        <v>94.444696442510235</v>
      </c>
      <c r="L39" s="11">
        <f t="shared" si="6"/>
        <v>-0.31645763313036801</v>
      </c>
      <c r="M39" s="8"/>
      <c r="N39" s="98" t="s">
        <v>74</v>
      </c>
      <c r="O39" s="15">
        <v>256.75673065717308</v>
      </c>
      <c r="P39" s="15">
        <v>311.3381016062811</v>
      </c>
      <c r="Q39" s="1"/>
      <c r="R39" s="13">
        <f t="shared" si="4"/>
        <v>0.21258009793708665</v>
      </c>
    </row>
    <row r="40" spans="1:18" x14ac:dyDescent="0.2">
      <c r="A40" s="8"/>
      <c r="B40" s="98" t="s">
        <v>75</v>
      </c>
      <c r="C40" s="17">
        <f>SUM(C41:C44)</f>
        <v>817.8323556102489</v>
      </c>
      <c r="D40" s="17">
        <f>SUM(D41:D44)</f>
        <v>736.24735872613155</v>
      </c>
      <c r="F40" s="11">
        <f t="shared" si="5"/>
        <v>-9.9757604751698037E-2</v>
      </c>
      <c r="G40" s="8"/>
      <c r="H40" s="98" t="s">
        <v>75</v>
      </c>
      <c r="I40" s="17">
        <f>SUM(I41:I44)</f>
        <v>581.34870857089811</v>
      </c>
      <c r="J40" s="17">
        <f>SUM(J41:J44)</f>
        <v>319.89864401976922</v>
      </c>
      <c r="L40" s="11">
        <f t="shared" si="6"/>
        <v>-0.44973018894948469</v>
      </c>
      <c r="M40" s="8"/>
      <c r="N40" s="98" t="s">
        <v>75</v>
      </c>
      <c r="O40" s="18">
        <f>SUM(O41:O44)</f>
        <v>1399.1810641811467</v>
      </c>
      <c r="P40" s="18">
        <f>SUM(P41:P44)</f>
        <v>1056.1460027459009</v>
      </c>
      <c r="Q40" s="1"/>
      <c r="R40" s="13">
        <f t="shared" si="4"/>
        <v>-0.24516845618976613</v>
      </c>
    </row>
    <row r="41" spans="1:18" x14ac:dyDescent="0.2">
      <c r="A41" s="8"/>
      <c r="B41" s="99" t="s">
        <v>76</v>
      </c>
      <c r="C41" s="15">
        <v>84.138504436375172</v>
      </c>
      <c r="D41" s="15">
        <v>106.91297801103312</v>
      </c>
      <c r="E41" s="20"/>
      <c r="F41" s="11">
        <f t="shared" si="5"/>
        <v>0.27067837403598971</v>
      </c>
      <c r="G41" s="8"/>
      <c r="H41" s="99" t="s">
        <v>76</v>
      </c>
      <c r="I41" s="15">
        <f t="shared" ref="I41:J49" si="7">O41-C41</f>
        <v>53.17294719136396</v>
      </c>
      <c r="J41" s="15">
        <f t="shared" si="7"/>
        <v>46.848497775190282</v>
      </c>
      <c r="K41" s="20"/>
      <c r="L41" s="11">
        <f t="shared" si="6"/>
        <v>-0.11894111103927785</v>
      </c>
      <c r="M41" s="8"/>
      <c r="N41" s="99" t="s">
        <v>76</v>
      </c>
      <c r="O41" s="15">
        <v>137.31145162773913</v>
      </c>
      <c r="P41" s="15">
        <v>153.7614757862234</v>
      </c>
      <c r="Q41" s="20"/>
      <c r="R41" s="13">
        <f t="shared" si="4"/>
        <v>0.11980081750997296</v>
      </c>
    </row>
    <row r="42" spans="1:18" x14ac:dyDescent="0.2">
      <c r="A42" s="8"/>
      <c r="B42" s="99" t="s">
        <v>77</v>
      </c>
      <c r="C42" s="15">
        <v>471.13518921042748</v>
      </c>
      <c r="D42" s="15">
        <v>443.07180010412372</v>
      </c>
      <c r="E42" s="20"/>
      <c r="F42" s="11">
        <f t="shared" si="5"/>
        <v>-5.9565470270507737E-2</v>
      </c>
      <c r="G42" s="8"/>
      <c r="H42" s="99" t="s">
        <v>77</v>
      </c>
      <c r="I42" s="15">
        <f t="shared" si="7"/>
        <v>387.73396322181588</v>
      </c>
      <c r="J42" s="15">
        <f t="shared" si="7"/>
        <v>145.42202601083892</v>
      </c>
      <c r="K42" s="20"/>
      <c r="L42" s="11">
        <f t="shared" si="6"/>
        <v>-0.6249438021821021</v>
      </c>
      <c r="M42" s="8"/>
      <c r="N42" s="99" t="s">
        <v>77</v>
      </c>
      <c r="O42" s="15">
        <v>858.86915243224337</v>
      </c>
      <c r="P42" s="15">
        <v>588.49382611496264</v>
      </c>
      <c r="Q42" s="20"/>
      <c r="R42" s="13">
        <f t="shared" si="4"/>
        <v>-0.31480386220834822</v>
      </c>
    </row>
    <row r="43" spans="1:18" x14ac:dyDescent="0.2">
      <c r="A43" s="8"/>
      <c r="B43" s="99" t="s">
        <v>78</v>
      </c>
      <c r="C43" s="15">
        <v>227.16270041952058</v>
      </c>
      <c r="D43" s="15">
        <v>172.15687544224815</v>
      </c>
      <c r="E43" s="20"/>
      <c r="F43" s="11">
        <f t="shared" si="5"/>
        <v>-0.24214285565230786</v>
      </c>
      <c r="G43" s="8"/>
      <c r="H43" s="99" t="s">
        <v>78</v>
      </c>
      <c r="I43" s="15">
        <f t="shared" si="7"/>
        <v>115.63025654272266</v>
      </c>
      <c r="J43" s="15">
        <f t="shared" si="7"/>
        <v>81.513820573067505</v>
      </c>
      <c r="K43" s="20"/>
      <c r="L43" s="11">
        <f t="shared" si="6"/>
        <v>-0.29504765439182379</v>
      </c>
      <c r="M43" s="8"/>
      <c r="N43" s="99" t="s">
        <v>78</v>
      </c>
      <c r="O43" s="15">
        <v>342.79295696224324</v>
      </c>
      <c r="P43" s="15">
        <v>253.67069601531566</v>
      </c>
      <c r="Q43" s="20"/>
      <c r="R43" s="13">
        <f t="shared" si="4"/>
        <v>-0.25998859993131052</v>
      </c>
    </row>
    <row r="44" spans="1:18" x14ac:dyDescent="0.2">
      <c r="A44" s="8"/>
      <c r="B44" s="99" t="s">
        <v>79</v>
      </c>
      <c r="C44" s="15">
        <v>35.395961543925594</v>
      </c>
      <c r="D44" s="15">
        <v>14.105705168726594</v>
      </c>
      <c r="E44" s="20"/>
      <c r="F44" s="11">
        <f t="shared" si="5"/>
        <v>-0.60148828980894531</v>
      </c>
      <c r="G44" s="8"/>
      <c r="H44" s="99" t="s">
        <v>79</v>
      </c>
      <c r="I44" s="15">
        <f t="shared" si="7"/>
        <v>24.811541614995562</v>
      </c>
      <c r="J44" s="15">
        <f t="shared" si="7"/>
        <v>46.114299660672486</v>
      </c>
      <c r="K44" s="20"/>
      <c r="L44" s="11">
        <f t="shared" si="6"/>
        <v>0.8585826054759127</v>
      </c>
      <c r="M44" s="8"/>
      <c r="N44" s="99" t="s">
        <v>79</v>
      </c>
      <c r="O44" s="15">
        <v>60.207503158921156</v>
      </c>
      <c r="P44" s="15">
        <v>60.22000482939908</v>
      </c>
      <c r="Q44" s="20"/>
      <c r="R44" s="13">
        <f t="shared" si="4"/>
        <v>2.0764306476750427E-4</v>
      </c>
    </row>
    <row r="45" spans="1:18" x14ac:dyDescent="0.2">
      <c r="A45" s="8"/>
      <c r="B45" s="98" t="s">
        <v>80</v>
      </c>
      <c r="C45" s="15">
        <v>24.006774125508542</v>
      </c>
      <c r="D45" s="15">
        <v>17.286186222897303</v>
      </c>
      <c r="F45" s="11">
        <f t="shared" si="5"/>
        <v>-0.27994547986646146</v>
      </c>
      <c r="G45" s="8"/>
      <c r="H45" s="98" t="s">
        <v>80</v>
      </c>
      <c r="I45" s="15">
        <f t="shared" si="7"/>
        <v>5.0731533843394097</v>
      </c>
      <c r="J45" s="15">
        <f t="shared" si="7"/>
        <v>4.9125132899472703</v>
      </c>
      <c r="L45" s="11">
        <f t="shared" si="6"/>
        <v>-3.1664742266225954E-2</v>
      </c>
      <c r="M45" s="8"/>
      <c r="N45" s="98" t="s">
        <v>80</v>
      </c>
      <c r="O45" s="15">
        <v>29.079927509847952</v>
      </c>
      <c r="P45" s="15">
        <v>22.198699512844573</v>
      </c>
      <c r="Q45" s="1"/>
      <c r="R45" s="13">
        <f t="shared" si="4"/>
        <v>-0.23663153887412691</v>
      </c>
    </row>
    <row r="46" spans="1:18" x14ac:dyDescent="0.2">
      <c r="A46" s="8"/>
      <c r="B46" s="97" t="s">
        <v>22</v>
      </c>
      <c r="C46" s="10">
        <v>3832.1451322639591</v>
      </c>
      <c r="D46" s="10">
        <v>3997.7734383062443</v>
      </c>
      <c r="E46" s="3"/>
      <c r="F46" s="11">
        <f t="shared" si="5"/>
        <v>4.322078113582184E-2</v>
      </c>
      <c r="G46" s="8"/>
      <c r="H46" s="97" t="s">
        <v>22</v>
      </c>
      <c r="I46" s="10">
        <f t="shared" si="7"/>
        <v>2024.0503730508331</v>
      </c>
      <c r="J46" s="10">
        <f t="shared" si="7"/>
        <v>2354.9352705548536</v>
      </c>
      <c r="K46" s="3"/>
      <c r="L46" s="11">
        <f t="shared" si="6"/>
        <v>0.16347661200016517</v>
      </c>
      <c r="M46" s="8"/>
      <c r="N46" s="97" t="s">
        <v>22</v>
      </c>
      <c r="O46" s="10">
        <v>5856.1955053147922</v>
      </c>
      <c r="P46" s="10">
        <v>6352.7087088610979</v>
      </c>
      <c r="R46" s="13">
        <f t="shared" si="4"/>
        <v>8.4784260207108053E-2</v>
      </c>
    </row>
    <row r="47" spans="1:18" x14ac:dyDescent="0.2">
      <c r="A47" s="8"/>
      <c r="B47" s="97" t="s">
        <v>11</v>
      </c>
      <c r="C47" s="10">
        <v>116.36284267709802</v>
      </c>
      <c r="D47" s="10">
        <v>67.350893499820117</v>
      </c>
      <c r="E47" s="3"/>
      <c r="F47" s="11">
        <f t="shared" si="5"/>
        <v>-0.42119931113477516</v>
      </c>
      <c r="G47" s="8"/>
      <c r="H47" s="97" t="s">
        <v>11</v>
      </c>
      <c r="I47" s="10">
        <f t="shared" si="7"/>
        <v>71.197901558371839</v>
      </c>
      <c r="J47" s="10">
        <f t="shared" si="7"/>
        <v>46.224411822200793</v>
      </c>
      <c r="K47" s="3"/>
      <c r="L47" s="11">
        <f t="shared" si="6"/>
        <v>-0.35076159815885088</v>
      </c>
      <c r="M47" s="8"/>
      <c r="N47" s="97" t="s">
        <v>11</v>
      </c>
      <c r="O47" s="10">
        <v>187.56074423546985</v>
      </c>
      <c r="P47" s="10">
        <v>113.57530532202091</v>
      </c>
      <c r="R47" s="13">
        <f t="shared" si="4"/>
        <v>-0.39446121423236213</v>
      </c>
    </row>
    <row r="48" spans="1:18" x14ac:dyDescent="0.2">
      <c r="A48" s="8"/>
      <c r="B48" s="97" t="s">
        <v>81</v>
      </c>
      <c r="C48" s="10">
        <v>26.821823105709434</v>
      </c>
      <c r="D48" s="10">
        <v>73.629785267795825</v>
      </c>
      <c r="E48" s="3"/>
      <c r="F48" s="11">
        <f t="shared" si="5"/>
        <v>1.745144689740445</v>
      </c>
      <c r="G48" s="8"/>
      <c r="H48" s="97" t="s">
        <v>81</v>
      </c>
      <c r="I48" s="10">
        <f t="shared" si="7"/>
        <v>157.08645688331808</v>
      </c>
      <c r="J48" s="10">
        <f t="shared" si="7"/>
        <v>31.218834219811441</v>
      </c>
      <c r="K48" s="3"/>
      <c r="L48" s="11">
        <f t="shared" si="6"/>
        <v>-0.80126336261438236</v>
      </c>
      <c r="M48" s="8"/>
      <c r="N48" s="97" t="s">
        <v>81</v>
      </c>
      <c r="O48" s="10">
        <v>183.90827998902751</v>
      </c>
      <c r="P48" s="10">
        <v>104.84861948760727</v>
      </c>
      <c r="R48" s="13">
        <f t="shared" si="4"/>
        <v>-0.42988635697173161</v>
      </c>
    </row>
    <row r="49" spans="1:18" x14ac:dyDescent="0.2">
      <c r="A49" s="8"/>
      <c r="B49" s="97" t="s">
        <v>80</v>
      </c>
      <c r="C49" s="10">
        <v>30.850783706678772</v>
      </c>
      <c r="D49" s="10">
        <v>17.816675796462736</v>
      </c>
      <c r="E49" s="3"/>
      <c r="F49" s="11">
        <f t="shared" si="5"/>
        <v>-0.42248871322495218</v>
      </c>
      <c r="G49" s="8"/>
      <c r="H49" s="97" t="s">
        <v>80</v>
      </c>
      <c r="I49" s="10">
        <f t="shared" si="7"/>
        <v>44.602575524280226</v>
      </c>
      <c r="J49" s="10">
        <f t="shared" si="7"/>
        <v>51.702513857283122</v>
      </c>
      <c r="K49" s="3"/>
      <c r="L49" s="11">
        <f t="shared" si="6"/>
        <v>0.15918225011777443</v>
      </c>
      <c r="M49" s="8"/>
      <c r="N49" s="97" t="s">
        <v>80</v>
      </c>
      <c r="O49" s="10">
        <v>75.453359230958995</v>
      </c>
      <c r="P49" s="10">
        <v>69.519189653745855</v>
      </c>
      <c r="R49" s="13">
        <f t="shared" si="4"/>
        <v>-7.8646857312859253E-2</v>
      </c>
    </row>
    <row r="50" spans="1:18" ht="11.25" customHeight="1" thickBot="1" x14ac:dyDescent="0.25">
      <c r="A50" s="3"/>
      <c r="B50" s="100"/>
      <c r="C50" s="3"/>
      <c r="D50" s="3"/>
      <c r="E50" s="3"/>
      <c r="F50" s="3"/>
      <c r="G50" s="3"/>
      <c r="H50" s="100"/>
      <c r="I50" s="3"/>
      <c r="J50" s="3"/>
      <c r="K50" s="3"/>
      <c r="L50" s="3"/>
      <c r="M50" s="3"/>
      <c r="N50" s="100"/>
      <c r="R50" s="3"/>
    </row>
    <row r="51" spans="1:18" ht="16.5" thickBot="1" x14ac:dyDescent="0.25">
      <c r="A51" s="22"/>
      <c r="B51" s="101" t="s">
        <v>86</v>
      </c>
      <c r="C51" s="24">
        <f>C37+C46+C47+C48+C49</f>
        <v>6029.2579482921392</v>
      </c>
      <c r="D51" s="25">
        <f>D37+D46+D47+D48+D49</f>
        <v>6313.7728182242854</v>
      </c>
      <c r="E51" s="3"/>
      <c r="F51" s="26">
        <f>IF(C51,D51/C51-1,"")</f>
        <v>4.7189035926508804E-2</v>
      </c>
      <c r="G51" s="22"/>
      <c r="H51" s="101" t="s">
        <v>86</v>
      </c>
      <c r="I51" s="24">
        <f>I37+I46+I47+I48+I49</f>
        <v>3674.43027615955</v>
      </c>
      <c r="J51" s="25">
        <f>J37+J46+J47+J48+J49</f>
        <v>3478.5507661243487</v>
      </c>
      <c r="K51" s="3"/>
      <c r="L51" s="26">
        <f>IF(I51,J51/I51-1,"")</f>
        <v>-5.3308811247857246E-2</v>
      </c>
      <c r="M51" s="22"/>
      <c r="N51" s="101" t="s">
        <v>86</v>
      </c>
      <c r="O51" s="24">
        <f>SUM(O37,O46:O49)</f>
        <v>9703.6882244516892</v>
      </c>
      <c r="P51" s="25">
        <f>SUM(P37,P46:P49)</f>
        <v>9792.3235843486345</v>
      </c>
      <c r="R51" s="28">
        <f>IF(O51,P51/O51-1,"")</f>
        <v>9.1341928807644468E-3</v>
      </c>
    </row>
    <row r="52" spans="1:18" ht="6" customHeight="1" thickBot="1" x14ac:dyDescent="0.25">
      <c r="A52" s="29"/>
      <c r="B52" s="102"/>
      <c r="C52" s="31"/>
      <c r="D52" s="31"/>
      <c r="E52" s="32"/>
      <c r="F52" s="29"/>
      <c r="G52" s="29"/>
      <c r="H52" s="102"/>
      <c r="I52" s="31"/>
      <c r="J52" s="31"/>
      <c r="K52" s="32"/>
      <c r="L52" s="29"/>
      <c r="M52" s="29"/>
      <c r="N52" s="102"/>
      <c r="O52" s="31"/>
      <c r="P52" s="31"/>
      <c r="Q52" s="32"/>
      <c r="R52" s="29"/>
    </row>
    <row r="53" spans="1:18" ht="16.5" customHeight="1" thickBot="1" x14ac:dyDescent="0.25">
      <c r="A53" s="3"/>
      <c r="B53" s="101" t="s">
        <v>87</v>
      </c>
      <c r="C53" s="24">
        <v>14.609390935223246</v>
      </c>
      <c r="D53" s="25">
        <v>12.987701378229941</v>
      </c>
      <c r="E53" s="20"/>
      <c r="F53" s="26">
        <f>IF(C53,D53/C53-1,"")</f>
        <v>-0.11100322827855957</v>
      </c>
      <c r="G53" s="8"/>
      <c r="H53" s="101" t="s">
        <v>87</v>
      </c>
      <c r="I53" s="24">
        <f>O53-C53</f>
        <v>6.5562725572511873</v>
      </c>
      <c r="J53" s="24">
        <f>P53-D53</f>
        <v>38.662682361492415</v>
      </c>
      <c r="K53" s="20"/>
      <c r="L53" s="26">
        <f>IF(I53,J53/I53-1,"")</f>
        <v>4.8970523302500268</v>
      </c>
      <c r="M53" s="3"/>
      <c r="N53" s="101" t="s">
        <v>87</v>
      </c>
      <c r="O53" s="24">
        <v>21.165663492474433</v>
      </c>
      <c r="P53" s="25">
        <v>51.650383739722358</v>
      </c>
      <c r="R53" s="26">
        <f>IF(O53,P53/O53-1,"")</f>
        <v>1.4402912650523301</v>
      </c>
    </row>
    <row r="54" spans="1:18" ht="6" customHeight="1" thickBot="1" x14ac:dyDescent="0.25">
      <c r="A54" s="29"/>
      <c r="B54" s="103"/>
      <c r="C54" s="34"/>
      <c r="D54" s="34"/>
      <c r="E54" s="35"/>
      <c r="F54" s="36"/>
      <c r="G54" s="36"/>
      <c r="H54" s="103"/>
      <c r="I54" s="34"/>
      <c r="J54" s="34"/>
      <c r="K54" s="35"/>
      <c r="L54" s="36"/>
      <c r="M54" s="29"/>
      <c r="N54" s="103"/>
      <c r="O54" s="31"/>
      <c r="P54" s="31"/>
      <c r="Q54" s="32"/>
      <c r="R54" s="29"/>
    </row>
    <row r="55" spans="1:18" ht="16.5" customHeight="1" collapsed="1" thickBot="1" x14ac:dyDescent="0.25">
      <c r="A55" s="3"/>
      <c r="B55" s="105" t="s">
        <v>88</v>
      </c>
      <c r="C55" s="24">
        <f>C53+C51</f>
        <v>6043.8673392273622</v>
      </c>
      <c r="D55" s="25">
        <f>D53+D51</f>
        <v>6326.7605196025152</v>
      </c>
      <c r="E55" s="20"/>
      <c r="F55" s="26">
        <f>IF(C55,D55/C55-1,"")</f>
        <v>4.6806649533660538E-2</v>
      </c>
      <c r="G55" s="8"/>
      <c r="H55" s="105" t="s">
        <v>88</v>
      </c>
      <c r="I55" s="24">
        <f>I53+I51</f>
        <v>3680.9865487168013</v>
      </c>
      <c r="J55" s="25">
        <f>J53+J51</f>
        <v>3517.2134484858411</v>
      </c>
      <c r="K55" s="20"/>
      <c r="L55" s="26">
        <f>IF(I55,J55/I55-1,"")</f>
        <v>-4.449163235547593E-2</v>
      </c>
      <c r="M55" s="8"/>
      <c r="N55" s="105" t="s">
        <v>88</v>
      </c>
      <c r="O55" s="24">
        <f>O51+O53</f>
        <v>9724.8538879441639</v>
      </c>
      <c r="P55" s="25">
        <f>P51+P53</f>
        <v>9843.9739680883577</v>
      </c>
      <c r="R55" s="26">
        <f>IF(O55,P55/O55-1,"")</f>
        <v>1.2249035462822411E-2</v>
      </c>
    </row>
    <row r="56" spans="1:18" ht="18" customHeight="1" x14ac:dyDescent="0.2">
      <c r="A56" s="3"/>
      <c r="B56" s="37"/>
      <c r="C56" s="38"/>
      <c r="D56" s="38"/>
      <c r="E56" s="3"/>
      <c r="F56" s="39"/>
      <c r="G56" s="29"/>
      <c r="H56" s="37"/>
      <c r="I56" s="38"/>
      <c r="J56" s="38"/>
      <c r="K56" s="3"/>
      <c r="L56" s="39"/>
      <c r="M56" s="29"/>
      <c r="N56" s="37"/>
      <c r="O56" s="38"/>
      <c r="P56" s="38"/>
      <c r="R56" s="39"/>
    </row>
    <row r="57" spans="1:18" ht="18" customHeight="1" x14ac:dyDescent="0.2">
      <c r="A57" s="3"/>
      <c r="B57" s="33"/>
      <c r="C57" s="34"/>
      <c r="D57" s="34"/>
      <c r="E57" s="43"/>
      <c r="F57" s="22"/>
      <c r="G57" s="43"/>
      <c r="H57" s="33"/>
      <c r="I57" s="34"/>
      <c r="J57" s="34"/>
      <c r="K57" s="43"/>
      <c r="L57" s="22"/>
      <c r="M57" s="43"/>
      <c r="N57" s="33"/>
      <c r="O57" s="34"/>
      <c r="P57" s="34"/>
      <c r="Q57" s="43"/>
      <c r="R57" s="22"/>
    </row>
    <row r="58" spans="1:18" ht="18.75" x14ac:dyDescent="0.2">
      <c r="B58" s="95" t="s">
        <v>92</v>
      </c>
    </row>
    <row r="59" spans="1:18" ht="18" x14ac:dyDescent="0.2">
      <c r="B59" s="2"/>
    </row>
    <row r="60" spans="1:18" ht="45" customHeight="1" x14ac:dyDescent="0.2">
      <c r="A60" s="4"/>
      <c r="B60" s="3"/>
      <c r="C60" s="92" t="str">
        <f>C$5</f>
        <v>I-VI 2024 vs I-VI 2023</v>
      </c>
      <c r="D60" s="92"/>
      <c r="E60" s="92"/>
      <c r="F60" s="92"/>
      <c r="G60" s="4"/>
      <c r="H60" s="3"/>
      <c r="I60" s="92" t="str">
        <f>I$5</f>
        <v>VII-IX 2024 vs VII-IX 2023</v>
      </c>
      <c r="J60" s="92"/>
      <c r="K60" s="92"/>
      <c r="L60" s="92"/>
      <c r="M60" s="4"/>
      <c r="O60" s="92" t="str">
        <f>O$5</f>
        <v>I-IX 2024 vs I-IX 2023</v>
      </c>
      <c r="P60" s="92"/>
      <c r="Q60" s="92"/>
      <c r="R60" s="92"/>
    </row>
    <row r="61" spans="1:18" ht="15.75" customHeight="1" x14ac:dyDescent="0.2">
      <c r="A61" s="4"/>
      <c r="B61" s="5"/>
      <c r="C61" s="4"/>
      <c r="D61" s="4"/>
      <c r="E61" s="4"/>
      <c r="F61" s="4"/>
      <c r="G61" s="4"/>
      <c r="H61" s="5"/>
      <c r="I61" s="4"/>
      <c r="J61" s="4"/>
      <c r="K61" s="4"/>
      <c r="L61" s="4"/>
      <c r="M61" s="4"/>
      <c r="N61" s="5"/>
      <c r="O61" s="4"/>
      <c r="P61" s="4"/>
      <c r="Q61" s="4"/>
      <c r="R61" s="4"/>
    </row>
    <row r="62" spans="1:18" x14ac:dyDescent="0.2">
      <c r="B62" s="3"/>
      <c r="C62" s="3"/>
      <c r="D62" s="3"/>
      <c r="E62" s="3"/>
      <c r="H62" s="3"/>
      <c r="I62" s="3"/>
      <c r="J62" s="3"/>
      <c r="K62" s="3"/>
    </row>
    <row r="63" spans="1:18" ht="22.5" x14ac:dyDescent="0.2">
      <c r="A63" s="6"/>
      <c r="B63" s="3"/>
      <c r="C63" s="7" t="str">
        <f>C$8</f>
        <v>I-VI 2023</v>
      </c>
      <c r="D63" s="7" t="str">
        <f>D$8</f>
        <v>I-VI 2024</v>
      </c>
      <c r="E63" s="3"/>
      <c r="F63" s="7" t="str">
        <f>F$8</f>
        <v>I-VI 24/
I-VI 23</v>
      </c>
      <c r="G63" s="6"/>
      <c r="H63" s="3"/>
      <c r="I63" s="7" t="str">
        <f>I$8</f>
        <v>VII-IX 2023</v>
      </c>
      <c r="J63" s="7" t="str">
        <f>J$8</f>
        <v>VII-IX 2024</v>
      </c>
      <c r="K63" s="3"/>
      <c r="L63" s="7" t="str">
        <f>L$8</f>
        <v>VII-IX 24/
VII-IX 23</v>
      </c>
      <c r="M63" s="6"/>
      <c r="O63" s="7" t="str">
        <f>O$8</f>
        <v>I-IX 2023</v>
      </c>
      <c r="P63" s="7" t="str">
        <f>P$8</f>
        <v>I-IX 2024</v>
      </c>
      <c r="R63" s="7" t="str">
        <f>R$8</f>
        <v>I-IX 24/
I-IX 23</v>
      </c>
    </row>
    <row r="64" spans="1:18" x14ac:dyDescent="0.2">
      <c r="A64" s="8"/>
      <c r="B64" s="97" t="s">
        <v>72</v>
      </c>
      <c r="C64" s="10">
        <f>SUM(C65:C66,C68:C72)</f>
        <v>33363.386839498635</v>
      </c>
      <c r="D64" s="10">
        <f>SUM(D65:D66,D68:D72)</f>
        <v>39437.538430883869</v>
      </c>
      <c r="E64" s="3"/>
      <c r="F64" s="11">
        <f>IF(C64,D64/C64-1,"")</f>
        <v>0.18206040113991362</v>
      </c>
      <c r="G64" s="8"/>
      <c r="H64" s="97" t="s">
        <v>72</v>
      </c>
      <c r="I64" s="10">
        <f>SUM(I65:I66,I68:I72)</f>
        <v>17106.162179385123</v>
      </c>
      <c r="J64" s="10">
        <f>SUM(J65:J66,J68:J72)</f>
        <v>17507.610753841313</v>
      </c>
      <c r="K64" s="3"/>
      <c r="L64" s="11">
        <f>IF(I64,J64/I64-1,"")</f>
        <v>2.3468067836979856E-2</v>
      </c>
      <c r="M64" s="8"/>
      <c r="N64" s="97" t="s">
        <v>72</v>
      </c>
      <c r="O64" s="10">
        <f>SUM(O65:O66,O68:O72)</f>
        <v>50469.54901888375</v>
      </c>
      <c r="P64" s="10">
        <f>SUM(P65:P66,P68:P72)</f>
        <v>56945.149184725189</v>
      </c>
      <c r="R64" s="13">
        <f t="shared" ref="R64:R76" si="8">IF(O64,P64/O64-1,"")</f>
        <v>0.12830707410162345</v>
      </c>
    </row>
    <row r="65" spans="1:18" x14ac:dyDescent="0.2">
      <c r="A65" s="8"/>
      <c r="B65" s="98" t="s">
        <v>73</v>
      </c>
      <c r="C65" s="15">
        <v>19306.986800184266</v>
      </c>
      <c r="D65" s="15">
        <v>25316.324989213408</v>
      </c>
      <c r="F65" s="11">
        <f t="shared" ref="F65:F76" si="9">IF(C65,D65/C65-1,"")</f>
        <v>0.31125199655555713</v>
      </c>
      <c r="G65" s="8"/>
      <c r="H65" s="98" t="s">
        <v>73</v>
      </c>
      <c r="I65" s="15">
        <f>O65-C65</f>
        <v>9736.2692038471687</v>
      </c>
      <c r="J65" s="15">
        <f>P65-D65</f>
        <v>11329.445818739685</v>
      </c>
      <c r="L65" s="11">
        <f t="shared" ref="L65:L76" si="10">IF(I65,J65/I65-1,"")</f>
        <v>0.16363317216650008</v>
      </c>
      <c r="M65" s="8"/>
      <c r="N65" s="98" t="s">
        <v>73</v>
      </c>
      <c r="O65" s="15">
        <v>29043.256004031435</v>
      </c>
      <c r="P65" s="15">
        <v>36645.770807953093</v>
      </c>
      <c r="Q65" s="1"/>
      <c r="R65" s="13">
        <f t="shared" si="8"/>
        <v>0.2617652374398507</v>
      </c>
    </row>
    <row r="66" spans="1:18" x14ac:dyDescent="0.2">
      <c r="A66" s="8"/>
      <c r="B66" s="98" t="s">
        <v>74</v>
      </c>
      <c r="C66" s="15">
        <v>3070.4780621541095</v>
      </c>
      <c r="D66" s="15">
        <v>4125.9513131099329</v>
      </c>
      <c r="F66" s="11">
        <f t="shared" si="9"/>
        <v>0.34374883311016102</v>
      </c>
      <c r="G66" s="8"/>
      <c r="H66" s="98" t="s">
        <v>74</v>
      </c>
      <c r="I66" s="15">
        <f>O66-C66</f>
        <v>1776.9149787709912</v>
      </c>
      <c r="J66" s="15">
        <f>P66-D66</f>
        <v>1947.3393820492092</v>
      </c>
      <c r="L66" s="11">
        <f t="shared" si="10"/>
        <v>9.5910274444358956E-2</v>
      </c>
      <c r="M66" s="8"/>
      <c r="N66" s="98" t="s">
        <v>74</v>
      </c>
      <c r="O66" s="15">
        <v>4847.3930409251006</v>
      </c>
      <c r="P66" s="15">
        <v>6073.2906951591422</v>
      </c>
      <c r="Q66" s="1"/>
      <c r="R66" s="13">
        <f t="shared" si="8"/>
        <v>0.25289834017669932</v>
      </c>
    </row>
    <row r="67" spans="1:18" x14ac:dyDescent="0.2">
      <c r="A67" s="8"/>
      <c r="B67" s="98" t="s">
        <v>75</v>
      </c>
      <c r="C67" s="17">
        <f>SUM(C68:C71)</f>
        <v>10553.011584364271</v>
      </c>
      <c r="D67" s="17">
        <f>SUM(D68:D71)</f>
        <v>9484.3868508698924</v>
      </c>
      <c r="F67" s="11">
        <f t="shared" si="9"/>
        <v>-0.10126253770797444</v>
      </c>
      <c r="G67" s="8"/>
      <c r="H67" s="98" t="s">
        <v>75</v>
      </c>
      <c r="I67" s="17">
        <f>SUM(I68:I71)</f>
        <v>5408.5576973286934</v>
      </c>
      <c r="J67" s="17">
        <f>SUM(J68:J71)</f>
        <v>4015.6217865477424</v>
      </c>
      <c r="L67" s="11">
        <f t="shared" si="10"/>
        <v>-0.25754295113999193</v>
      </c>
      <c r="M67" s="8"/>
      <c r="N67" s="98" t="s">
        <v>75</v>
      </c>
      <c r="O67" s="18">
        <f>SUM(O68:O71)</f>
        <v>15961.569281692962</v>
      </c>
      <c r="P67" s="18">
        <f>SUM(P68:P71)</f>
        <v>13500.008637417635</v>
      </c>
      <c r="Q67" s="1"/>
      <c r="R67" s="13">
        <f t="shared" si="8"/>
        <v>-0.15421795945205719</v>
      </c>
    </row>
    <row r="68" spans="1:18" x14ac:dyDescent="0.2">
      <c r="A68" s="8"/>
      <c r="B68" s="99" t="s">
        <v>76</v>
      </c>
      <c r="C68" s="15">
        <v>1923.2063658367028</v>
      </c>
      <c r="D68" s="15">
        <v>2130.1682071466644</v>
      </c>
      <c r="E68" s="20"/>
      <c r="F68" s="11">
        <f t="shared" si="9"/>
        <v>0.10761291403063833</v>
      </c>
      <c r="G68" s="8"/>
      <c r="H68" s="99" t="s">
        <v>76</v>
      </c>
      <c r="I68" s="15">
        <f>O68-C68</f>
        <v>1096.8819727030582</v>
      </c>
      <c r="J68" s="15">
        <f>P68-D68</f>
        <v>1126.1957796352267</v>
      </c>
      <c r="K68" s="20"/>
      <c r="L68" s="11">
        <f t="shared" si="10"/>
        <v>2.6724668343240499E-2</v>
      </c>
      <c r="M68" s="8"/>
      <c r="N68" s="99" t="s">
        <v>76</v>
      </c>
      <c r="O68" s="15">
        <v>3020.088338539761</v>
      </c>
      <c r="P68" s="15">
        <v>3256.3639867818911</v>
      </c>
      <c r="Q68" s="20"/>
      <c r="R68" s="13">
        <f t="shared" si="8"/>
        <v>7.8234681160475938E-2</v>
      </c>
    </row>
    <row r="69" spans="1:18" x14ac:dyDescent="0.2">
      <c r="A69" s="8"/>
      <c r="B69" s="99" t="s">
        <v>77</v>
      </c>
      <c r="C69" s="15">
        <v>5570.8632394351389</v>
      </c>
      <c r="D69" s="15">
        <v>4812.416932744165</v>
      </c>
      <c r="E69" s="20"/>
      <c r="F69" s="11">
        <f t="shared" si="9"/>
        <v>-0.13614520301307509</v>
      </c>
      <c r="G69" s="8"/>
      <c r="H69" s="99" t="s">
        <v>77</v>
      </c>
      <c r="I69" s="15">
        <f t="shared" ref="I69:J76" si="11">O69-C69</f>
        <v>2954.3243717053192</v>
      </c>
      <c r="J69" s="15">
        <f t="shared" si="11"/>
        <v>1656.4216011075405</v>
      </c>
      <c r="K69" s="20"/>
      <c r="L69" s="11">
        <f t="shared" si="10"/>
        <v>-0.4393230421914005</v>
      </c>
      <c r="M69" s="8"/>
      <c r="N69" s="99" t="s">
        <v>77</v>
      </c>
      <c r="O69" s="15">
        <v>8525.1876111404581</v>
      </c>
      <c r="P69" s="15">
        <v>6468.8385338517055</v>
      </c>
      <c r="Q69" s="20"/>
      <c r="R69" s="13">
        <f t="shared" si="8"/>
        <v>-0.24120865968997296</v>
      </c>
    </row>
    <row r="70" spans="1:18" x14ac:dyDescent="0.2">
      <c r="A70" s="8"/>
      <c r="B70" s="99" t="s">
        <v>78</v>
      </c>
      <c r="C70" s="15">
        <v>2541.1193168228665</v>
      </c>
      <c r="D70" s="15">
        <v>1894.6209041470947</v>
      </c>
      <c r="E70" s="20"/>
      <c r="F70" s="11">
        <f t="shared" si="9"/>
        <v>-0.25441481964100832</v>
      </c>
      <c r="G70" s="8"/>
      <c r="H70" s="99" t="s">
        <v>78</v>
      </c>
      <c r="I70" s="15">
        <f t="shared" si="11"/>
        <v>1095.3486284296173</v>
      </c>
      <c r="J70" s="15">
        <f t="shared" si="11"/>
        <v>842.24459625959844</v>
      </c>
      <c r="K70" s="20"/>
      <c r="L70" s="11">
        <f t="shared" si="10"/>
        <v>-0.23107166576991089</v>
      </c>
      <c r="M70" s="8"/>
      <c r="N70" s="99" t="s">
        <v>78</v>
      </c>
      <c r="O70" s="15">
        <v>3636.4679452524838</v>
      </c>
      <c r="P70" s="15">
        <v>2736.8655004066932</v>
      </c>
      <c r="Q70" s="20"/>
      <c r="R70" s="13">
        <f t="shared" si="8"/>
        <v>-0.24738357614845696</v>
      </c>
    </row>
    <row r="71" spans="1:18" x14ac:dyDescent="0.2">
      <c r="A71" s="8"/>
      <c r="B71" s="99" t="s">
        <v>79</v>
      </c>
      <c r="C71" s="15">
        <v>517.82266226956108</v>
      </c>
      <c r="D71" s="15">
        <v>647.18080683196843</v>
      </c>
      <c r="E71" s="20"/>
      <c r="F71" s="11">
        <f t="shared" si="9"/>
        <v>0.24981167103703905</v>
      </c>
      <c r="G71" s="8"/>
      <c r="H71" s="99" t="s">
        <v>79</v>
      </c>
      <c r="I71" s="15">
        <f t="shared" si="11"/>
        <v>262.00272449069826</v>
      </c>
      <c r="J71" s="15">
        <f t="shared" si="11"/>
        <v>390.7598095453767</v>
      </c>
      <c r="K71" s="20"/>
      <c r="L71" s="11">
        <f t="shared" si="10"/>
        <v>0.49143414559893106</v>
      </c>
      <c r="M71" s="8"/>
      <c r="N71" s="99" t="s">
        <v>79</v>
      </c>
      <c r="O71" s="15">
        <v>779.82538676025933</v>
      </c>
      <c r="P71" s="15">
        <v>1037.9406163773451</v>
      </c>
      <c r="Q71" s="20"/>
      <c r="R71" s="13">
        <f t="shared" si="8"/>
        <v>0.33099105774102977</v>
      </c>
    </row>
    <row r="72" spans="1:18" x14ac:dyDescent="0.2">
      <c r="A72" s="8"/>
      <c r="B72" s="98" t="s">
        <v>80</v>
      </c>
      <c r="C72" s="15">
        <v>432.91039279598601</v>
      </c>
      <c r="D72" s="15">
        <v>510.87527769064286</v>
      </c>
      <c r="F72" s="11">
        <f t="shared" si="9"/>
        <v>0.18009474060235542</v>
      </c>
      <c r="G72" s="8"/>
      <c r="H72" s="98" t="s">
        <v>80</v>
      </c>
      <c r="I72" s="15">
        <f t="shared" si="11"/>
        <v>184.42029943826947</v>
      </c>
      <c r="J72" s="15">
        <f t="shared" si="11"/>
        <v>215.20376650467779</v>
      </c>
      <c r="L72" s="11">
        <f t="shared" si="10"/>
        <v>0.16692016638175122</v>
      </c>
      <c r="M72" s="8"/>
      <c r="N72" s="98" t="s">
        <v>80</v>
      </c>
      <c r="O72" s="15">
        <v>617.33069223425548</v>
      </c>
      <c r="P72" s="15">
        <v>726.07904419532065</v>
      </c>
      <c r="Q72" s="1"/>
      <c r="R72" s="13">
        <f t="shared" si="8"/>
        <v>0.17615899116805767</v>
      </c>
    </row>
    <row r="73" spans="1:18" x14ac:dyDescent="0.2">
      <c r="A73" s="8"/>
      <c r="B73" s="97" t="s">
        <v>22</v>
      </c>
      <c r="C73" s="10">
        <v>12032.429359673757</v>
      </c>
      <c r="D73" s="10">
        <v>12580.633284965133</v>
      </c>
      <c r="E73" s="3"/>
      <c r="F73" s="11">
        <f t="shared" si="9"/>
        <v>4.5560535524826085E-2</v>
      </c>
      <c r="G73" s="8"/>
      <c r="H73" s="97" t="s">
        <v>22</v>
      </c>
      <c r="I73" s="10">
        <f t="shared" si="11"/>
        <v>6069.3518321934225</v>
      </c>
      <c r="J73" s="10">
        <f t="shared" si="11"/>
        <v>6656.2242020460981</v>
      </c>
      <c r="K73" s="3"/>
      <c r="L73" s="11">
        <f t="shared" si="10"/>
        <v>9.6694405939651062E-2</v>
      </c>
      <c r="M73" s="8"/>
      <c r="N73" s="97" t="s">
        <v>22</v>
      </c>
      <c r="O73" s="10">
        <v>18101.78119186718</v>
      </c>
      <c r="P73" s="10">
        <v>19236.857487011232</v>
      </c>
      <c r="R73" s="13">
        <f t="shared" si="8"/>
        <v>6.2705226801328395E-2</v>
      </c>
    </row>
    <row r="74" spans="1:18" x14ac:dyDescent="0.2">
      <c r="A74" s="8"/>
      <c r="B74" s="97" t="s">
        <v>11</v>
      </c>
      <c r="C74" s="10">
        <v>499.74695139168983</v>
      </c>
      <c r="D74" s="10">
        <v>449.31700793712173</v>
      </c>
      <c r="E74" s="3"/>
      <c r="F74" s="11">
        <f t="shared" si="9"/>
        <v>-0.10091095766393643</v>
      </c>
      <c r="G74" s="8"/>
      <c r="H74" s="97" t="s">
        <v>11</v>
      </c>
      <c r="I74" s="10">
        <f t="shared" si="11"/>
        <v>239.92104694729011</v>
      </c>
      <c r="J74" s="10">
        <f t="shared" si="11"/>
        <v>269.16900679539788</v>
      </c>
      <c r="K74" s="3"/>
      <c r="L74" s="11">
        <f t="shared" si="10"/>
        <v>0.12190660311070345</v>
      </c>
      <c r="M74" s="8"/>
      <c r="N74" s="97" t="s">
        <v>11</v>
      </c>
      <c r="O74" s="10">
        <v>739.66799833897994</v>
      </c>
      <c r="P74" s="10">
        <v>718.48601473251961</v>
      </c>
      <c r="R74" s="13">
        <f t="shared" si="8"/>
        <v>-2.863715025393454E-2</v>
      </c>
    </row>
    <row r="75" spans="1:18" x14ac:dyDescent="0.2">
      <c r="A75" s="8"/>
      <c r="B75" s="97" t="s">
        <v>81</v>
      </c>
      <c r="C75" s="10">
        <v>729.98017362089047</v>
      </c>
      <c r="D75" s="10">
        <v>689.5901713900613</v>
      </c>
      <c r="E75" s="3"/>
      <c r="F75" s="11">
        <f t="shared" si="9"/>
        <v>-5.5330272917529122E-2</v>
      </c>
      <c r="G75" s="8"/>
      <c r="H75" s="97" t="s">
        <v>81</v>
      </c>
      <c r="I75" s="10">
        <f t="shared" si="11"/>
        <v>535.83085419150677</v>
      </c>
      <c r="J75" s="10">
        <f t="shared" si="11"/>
        <v>528.64979099017899</v>
      </c>
      <c r="K75" s="3"/>
      <c r="L75" s="11">
        <f t="shared" si="10"/>
        <v>-1.3401735165405881E-2</v>
      </c>
      <c r="M75" s="8"/>
      <c r="N75" s="97" t="s">
        <v>81</v>
      </c>
      <c r="O75" s="10">
        <v>1265.8110278123972</v>
      </c>
      <c r="P75" s="10">
        <v>1218.2399623802403</v>
      </c>
      <c r="R75" s="13">
        <f t="shared" si="8"/>
        <v>-3.7581490749350133E-2</v>
      </c>
    </row>
    <row r="76" spans="1:18" x14ac:dyDescent="0.2">
      <c r="A76" s="8"/>
      <c r="B76" s="97" t="s">
        <v>80</v>
      </c>
      <c r="C76" s="10">
        <v>232.64398455352463</v>
      </c>
      <c r="D76" s="10">
        <v>245.06935740107599</v>
      </c>
      <c r="E76" s="3"/>
      <c r="F76" s="11">
        <f t="shared" si="9"/>
        <v>5.3409388045847495E-2</v>
      </c>
      <c r="G76" s="8"/>
      <c r="H76" s="97" t="s">
        <v>80</v>
      </c>
      <c r="I76" s="10">
        <f t="shared" si="11"/>
        <v>145.61354058881525</v>
      </c>
      <c r="J76" s="10">
        <f t="shared" si="11"/>
        <v>184.45347148844166</v>
      </c>
      <c r="K76" s="3"/>
      <c r="L76" s="11">
        <f t="shared" si="10"/>
        <v>0.26673296138923597</v>
      </c>
      <c r="M76" s="8"/>
      <c r="N76" s="97" t="s">
        <v>80</v>
      </c>
      <c r="O76" s="10">
        <v>378.25752514233989</v>
      </c>
      <c r="P76" s="10">
        <v>429.52282888951765</v>
      </c>
      <c r="R76" s="13">
        <f t="shared" si="8"/>
        <v>0.13553016222978354</v>
      </c>
    </row>
    <row r="77" spans="1:18" ht="11.25" customHeight="1" thickBot="1" x14ac:dyDescent="0.25">
      <c r="A77" s="3"/>
      <c r="B77" s="100"/>
      <c r="C77" s="3"/>
      <c r="D77" s="3"/>
      <c r="E77" s="3"/>
      <c r="F77" s="3"/>
      <c r="G77" s="3"/>
      <c r="H77" s="100"/>
      <c r="I77" s="3"/>
      <c r="J77" s="3"/>
      <c r="K77" s="3"/>
      <c r="L77" s="3"/>
      <c r="M77" s="3"/>
      <c r="N77" s="100"/>
      <c r="R77" s="3"/>
    </row>
    <row r="78" spans="1:18" ht="16.5" thickBot="1" x14ac:dyDescent="0.25">
      <c r="A78" s="22"/>
      <c r="B78" s="101" t="s">
        <v>89</v>
      </c>
      <c r="C78" s="24">
        <f>C64+C73+C74+C75+C76</f>
        <v>46858.187308738496</v>
      </c>
      <c r="D78" s="25">
        <f>D64+D73+D74+D75+D76</f>
        <v>53402.148252577259</v>
      </c>
      <c r="E78" s="3"/>
      <c r="F78" s="26">
        <f>IF(C78,D78/C78-1,"")</f>
        <v>0.13965459015138615</v>
      </c>
      <c r="G78" s="22"/>
      <c r="H78" s="101" t="s">
        <v>89</v>
      </c>
      <c r="I78" s="24">
        <f>I64+I73+I74+I75+I76</f>
        <v>24096.879453306159</v>
      </c>
      <c r="J78" s="25">
        <f>J64+J73+J74+J75+J76</f>
        <v>25146.107225161428</v>
      </c>
      <c r="K78" s="3"/>
      <c r="L78" s="26">
        <f>IF(I78,J78/I78-1,"")</f>
        <v>4.3542060036795061E-2</v>
      </c>
      <c r="M78" s="22"/>
      <c r="N78" s="101" t="s">
        <v>89</v>
      </c>
      <c r="O78" s="24">
        <f>SUM(O64,O73:O76)</f>
        <v>70955.066762044633</v>
      </c>
      <c r="P78" s="25">
        <f>SUM(P64,P73:P76)</f>
        <v>78548.255477738698</v>
      </c>
      <c r="R78" s="28">
        <f>IF(O78,P78/O78-1,"")</f>
        <v>0.10701404511616674</v>
      </c>
    </row>
    <row r="79" spans="1:18" ht="6" customHeight="1" thickBot="1" x14ac:dyDescent="0.25">
      <c r="A79" s="29"/>
      <c r="B79" s="102"/>
      <c r="C79" s="31"/>
      <c r="D79" s="31"/>
      <c r="E79" s="32"/>
      <c r="F79" s="29"/>
      <c r="G79" s="29"/>
      <c r="H79" s="102"/>
      <c r="I79" s="31"/>
      <c r="J79" s="31"/>
      <c r="K79" s="32"/>
      <c r="L79" s="29"/>
      <c r="M79" s="29"/>
      <c r="N79" s="102"/>
      <c r="O79" s="31"/>
      <c r="P79" s="31"/>
      <c r="Q79" s="32"/>
      <c r="R79" s="29"/>
    </row>
    <row r="80" spans="1:18" ht="16.5" customHeight="1" thickBot="1" x14ac:dyDescent="0.25">
      <c r="A80" s="3"/>
      <c r="B80" s="101" t="s">
        <v>90</v>
      </c>
      <c r="C80" s="24">
        <v>295.839013319191</v>
      </c>
      <c r="D80" s="25">
        <v>297.82812122267438</v>
      </c>
      <c r="E80" s="20"/>
      <c r="F80" s="26">
        <f>IF(C80,D80/C80-1,"")</f>
        <v>6.7236159327548339E-3</v>
      </c>
      <c r="G80" s="20"/>
      <c r="H80" s="101" t="s">
        <v>90</v>
      </c>
      <c r="I80" s="24">
        <v>254.05635687615683</v>
      </c>
      <c r="J80" s="25">
        <v>144.71038235236688</v>
      </c>
      <c r="K80" s="20"/>
      <c r="L80" s="26">
        <f>IF(I80,J80/I80-1,"")</f>
        <v>-0.43040046652755914</v>
      </c>
      <c r="M80" s="3"/>
      <c r="N80" s="101" t="s">
        <v>90</v>
      </c>
      <c r="O80" s="24">
        <v>549.89537019534782</v>
      </c>
      <c r="P80" s="25">
        <v>442.53850357504126</v>
      </c>
      <c r="R80" s="26">
        <f>IF(O80,P80/O80-1,"")</f>
        <v>-0.19523144299645312</v>
      </c>
    </row>
    <row r="81" spans="1:19" ht="6" customHeight="1" thickBot="1" x14ac:dyDescent="0.25">
      <c r="A81" s="29"/>
      <c r="B81" s="103"/>
      <c r="C81" s="34"/>
      <c r="D81" s="34"/>
      <c r="E81" s="35"/>
      <c r="F81" s="36"/>
      <c r="G81" s="36"/>
      <c r="H81" s="103"/>
      <c r="I81" s="34"/>
      <c r="J81" s="34"/>
      <c r="K81" s="35"/>
      <c r="L81" s="36"/>
      <c r="M81" s="29"/>
      <c r="N81" s="103"/>
      <c r="O81" s="31"/>
      <c r="P81" s="31"/>
      <c r="Q81" s="32"/>
      <c r="R81" s="29"/>
    </row>
    <row r="82" spans="1:19" ht="16.5" customHeight="1" thickBot="1" x14ac:dyDescent="0.25">
      <c r="A82" s="3"/>
      <c r="B82" s="105" t="s">
        <v>91</v>
      </c>
      <c r="C82" s="24">
        <f>C78+C80</f>
        <v>47154.026322057689</v>
      </c>
      <c r="D82" s="24">
        <f>D78+D80</f>
        <v>53699.976373799931</v>
      </c>
      <c r="E82" s="20"/>
      <c r="F82" s="26">
        <f>IF(C82,D82/C82-1,"")</f>
        <v>0.13882059629508636</v>
      </c>
      <c r="G82" s="20"/>
      <c r="H82" s="105" t="s">
        <v>91</v>
      </c>
      <c r="I82" s="24">
        <f>I80+I78</f>
        <v>24350.935810182316</v>
      </c>
      <c r="J82" s="25">
        <f>J80+J78</f>
        <v>25290.817607513796</v>
      </c>
      <c r="K82" s="20"/>
      <c r="L82" s="26">
        <f>IF(I82,J82/I82-1,"")</f>
        <v>3.8597358420142003E-2</v>
      </c>
      <c r="M82" s="3"/>
      <c r="N82" s="105" t="s">
        <v>91</v>
      </c>
      <c r="O82" s="24">
        <f>O78+O80</f>
        <v>71504.962132239976</v>
      </c>
      <c r="P82" s="25">
        <f>P78+P80</f>
        <v>78990.793981313735</v>
      </c>
      <c r="R82" s="26">
        <f>IF(O82,P82/O82-1,"")</f>
        <v>0.10468968342685914</v>
      </c>
    </row>
    <row r="83" spans="1:19" ht="18" customHeight="1" x14ac:dyDescent="0.2">
      <c r="A83" s="3"/>
      <c r="B83" s="44"/>
      <c r="C83" s="45"/>
      <c r="D83" s="45"/>
      <c r="E83" s="44"/>
      <c r="F83" s="44"/>
      <c r="G83" s="44"/>
      <c r="H83" s="44"/>
      <c r="I83" s="45"/>
      <c r="J83" s="45"/>
      <c r="K83" s="44"/>
      <c r="L83" s="44"/>
      <c r="M83" s="44"/>
      <c r="N83" s="46"/>
      <c r="O83" s="45"/>
      <c r="P83" s="45"/>
      <c r="Q83" s="44"/>
      <c r="R83" s="42"/>
    </row>
    <row r="84" spans="1:19" ht="18" customHeight="1" x14ac:dyDescent="0.2">
      <c r="A84" s="3"/>
      <c r="B84" s="44"/>
      <c r="C84" s="45"/>
      <c r="D84" s="45"/>
      <c r="E84" s="44"/>
      <c r="F84" s="44"/>
      <c r="G84" s="44"/>
      <c r="H84" s="44"/>
      <c r="I84" s="45"/>
      <c r="J84" s="45"/>
      <c r="K84" s="44"/>
      <c r="L84" s="44"/>
      <c r="M84" s="44"/>
      <c r="N84" s="47"/>
      <c r="O84" s="45"/>
      <c r="P84" s="45"/>
      <c r="Q84" s="48"/>
      <c r="R84" s="49"/>
    </row>
    <row r="85" spans="1:19" ht="18" customHeight="1" x14ac:dyDescent="0.2">
      <c r="A85" s="3"/>
      <c r="B85" s="44"/>
      <c r="C85" s="45"/>
      <c r="D85" s="45"/>
      <c r="E85" s="44"/>
      <c r="F85" s="44"/>
      <c r="G85" s="44"/>
      <c r="H85" s="44"/>
      <c r="I85" s="45"/>
      <c r="J85" s="45"/>
      <c r="K85" s="44"/>
      <c r="L85" s="44"/>
      <c r="M85" s="44"/>
      <c r="N85" s="47"/>
      <c r="O85" s="45"/>
      <c r="P85" s="45"/>
      <c r="Q85" s="48"/>
      <c r="R85" s="49"/>
    </row>
    <row r="86" spans="1:19" ht="18" customHeight="1" x14ac:dyDescent="0.2">
      <c r="A86" s="3"/>
      <c r="B86" s="3" t="s">
        <v>21</v>
      </c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50"/>
      <c r="O86" s="51"/>
      <c r="P86" s="51"/>
      <c r="Q86" s="43"/>
      <c r="R86" s="49"/>
    </row>
    <row r="87" spans="1:19" x14ac:dyDescent="0.2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3"/>
      <c r="O87" s="43"/>
      <c r="P87" s="43"/>
      <c r="Q87" s="43"/>
      <c r="R87" s="43"/>
    </row>
    <row r="88" spans="1:19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43"/>
      <c r="O88" s="6"/>
      <c r="P88" s="6"/>
      <c r="Q88" s="43"/>
      <c r="R88" s="6"/>
    </row>
    <row r="89" spans="1:19" ht="56.25" x14ac:dyDescent="0.2">
      <c r="A89" s="8"/>
      <c r="B89" s="52" t="s">
        <v>22</v>
      </c>
      <c r="C89" s="52" t="s">
        <v>23</v>
      </c>
      <c r="D89" s="52" t="s">
        <v>24</v>
      </c>
      <c r="E89" s="52" t="s">
        <v>25</v>
      </c>
      <c r="F89" s="52" t="s">
        <v>26</v>
      </c>
      <c r="G89" s="52" t="s">
        <v>27</v>
      </c>
      <c r="H89" s="52" t="s">
        <v>28</v>
      </c>
      <c r="I89" s="52" t="s">
        <v>29</v>
      </c>
      <c r="J89" s="52" t="s">
        <v>30</v>
      </c>
      <c r="K89" s="52" t="s">
        <v>31</v>
      </c>
      <c r="L89" s="52" t="s">
        <v>32</v>
      </c>
      <c r="R89" s="3"/>
      <c r="S89" s="1"/>
    </row>
    <row r="90" spans="1:19" x14ac:dyDescent="0.2">
      <c r="A90" s="8"/>
      <c r="B90" s="53">
        <v>19236.857487011232</v>
      </c>
      <c r="C90" s="53">
        <f t="shared" ref="C90:L90" si="12">C107+C110</f>
        <v>3857.6590673061046</v>
      </c>
      <c r="D90" s="53">
        <f t="shared" si="12"/>
        <v>4621.7439141098148</v>
      </c>
      <c r="E90" s="53">
        <f t="shared" si="12"/>
        <v>448.57632882487343</v>
      </c>
      <c r="F90" s="53">
        <f t="shared" si="12"/>
        <v>708.60629521797205</v>
      </c>
      <c r="G90" s="53">
        <f t="shared" si="12"/>
        <v>1391.4718303788939</v>
      </c>
      <c r="H90" s="53">
        <f t="shared" si="12"/>
        <v>637.97539322858154</v>
      </c>
      <c r="I90" s="53">
        <f t="shared" si="12"/>
        <v>1120.2254669903175</v>
      </c>
      <c r="J90" s="53">
        <f t="shared" si="12"/>
        <v>176.64754596505188</v>
      </c>
      <c r="K90" s="53">
        <f t="shared" si="12"/>
        <v>1015.8677696177238</v>
      </c>
      <c r="L90" s="53">
        <f t="shared" si="12"/>
        <v>5258.0838753718981</v>
      </c>
      <c r="R90" s="3"/>
      <c r="S90" s="1"/>
    </row>
    <row r="91" spans="1:19" x14ac:dyDescent="0.2">
      <c r="A91" s="8"/>
      <c r="B91" s="54"/>
      <c r="C91" s="8"/>
      <c r="D91" s="8"/>
      <c r="E91" s="8"/>
      <c r="F91" s="8"/>
      <c r="G91" s="8"/>
      <c r="H91" s="8"/>
      <c r="I91" s="8"/>
      <c r="J91" s="8"/>
      <c r="K91" s="8"/>
      <c r="L91" s="3"/>
      <c r="M91" s="3"/>
    </row>
    <row r="92" spans="1:19" x14ac:dyDescent="0.2">
      <c r="A92" s="8"/>
      <c r="B92" s="54"/>
      <c r="C92" s="55"/>
      <c r="D92" s="55"/>
      <c r="E92" s="3"/>
      <c r="F92" s="8"/>
      <c r="G92" s="3"/>
      <c r="H92" s="3"/>
      <c r="I92" s="3"/>
      <c r="J92" s="3"/>
      <c r="K92" s="3"/>
      <c r="L92" s="3"/>
      <c r="M92" s="3"/>
    </row>
    <row r="93" spans="1:19" x14ac:dyDescent="0.2">
      <c r="A93" s="8"/>
      <c r="B93" s="56" t="s">
        <v>11</v>
      </c>
      <c r="C93" s="53" t="s">
        <v>33</v>
      </c>
      <c r="D93" s="53" t="s">
        <v>34</v>
      </c>
      <c r="E93" s="57" t="s">
        <v>35</v>
      </c>
      <c r="F93" s="8"/>
      <c r="G93" s="3"/>
      <c r="H93" s="3"/>
      <c r="I93" s="3"/>
      <c r="J93" s="3"/>
      <c r="K93" s="3"/>
      <c r="L93" s="3"/>
      <c r="M93" s="3"/>
    </row>
    <row r="94" spans="1:19" ht="12.75" customHeight="1" x14ac:dyDescent="0.2">
      <c r="A94" s="8"/>
      <c r="B94" s="53">
        <v>718.48601473251961</v>
      </c>
      <c r="C94" s="53">
        <f>C114+C117</f>
        <v>533.69895686687391</v>
      </c>
      <c r="D94" s="53">
        <f>D114+D117</f>
        <v>78.945283014222497</v>
      </c>
      <c r="E94" s="53">
        <f>E114+E117</f>
        <v>105.84177485142325</v>
      </c>
      <c r="F94" s="8"/>
      <c r="G94" s="3"/>
      <c r="H94" s="87"/>
      <c r="I94" s="87"/>
      <c r="J94" s="87"/>
      <c r="K94" s="87"/>
      <c r="L94" s="87"/>
      <c r="M94" s="87"/>
    </row>
    <row r="95" spans="1:19" s="43" customFormat="1" ht="12.75" customHeight="1" x14ac:dyDescent="0.2">
      <c r="A95" s="8"/>
      <c r="B95" s="58"/>
      <c r="C95" s="55"/>
      <c r="D95" s="55"/>
      <c r="E95" s="59"/>
      <c r="F95" s="8"/>
      <c r="H95" s="87"/>
      <c r="I95" s="87"/>
      <c r="J95" s="87"/>
      <c r="K95" s="87"/>
      <c r="L95" s="87"/>
      <c r="M95" s="87"/>
    </row>
    <row r="96" spans="1:19" ht="12.75" customHeight="1" x14ac:dyDescent="0.2">
      <c r="A96" s="8"/>
      <c r="B96" s="60" t="s">
        <v>36</v>
      </c>
      <c r="C96" s="53" t="s">
        <v>37</v>
      </c>
      <c r="D96" s="53" t="s">
        <v>38</v>
      </c>
      <c r="E96" s="57" t="s">
        <v>39</v>
      </c>
      <c r="F96" s="8"/>
      <c r="G96" s="3"/>
      <c r="H96" s="87"/>
      <c r="I96" s="87"/>
      <c r="J96" s="87"/>
      <c r="K96" s="87"/>
      <c r="L96" s="87"/>
      <c r="M96" s="87"/>
    </row>
    <row r="97" spans="1:19" ht="12.75" customHeight="1" x14ac:dyDescent="0.2">
      <c r="A97" s="8"/>
      <c r="B97" s="53">
        <v>1218.2399623802403</v>
      </c>
      <c r="C97" s="53">
        <f>C121+C124</f>
        <v>373.02102151991045</v>
      </c>
      <c r="D97" s="53">
        <f>D121+D124</f>
        <v>238.99151581265724</v>
      </c>
      <c r="E97" s="53">
        <f>E121+E124</f>
        <v>606.2274250476728</v>
      </c>
      <c r="F97" s="8"/>
      <c r="G97" s="3"/>
      <c r="H97" s="87"/>
      <c r="I97" s="87"/>
      <c r="J97" s="87"/>
      <c r="K97" s="87"/>
      <c r="L97" s="87"/>
      <c r="M97" s="87"/>
    </row>
    <row r="98" spans="1:19" ht="12.75" customHeight="1" x14ac:dyDescent="0.2">
      <c r="A98" s="8"/>
      <c r="B98" s="61"/>
      <c r="C98" s="62"/>
      <c r="D98" s="62"/>
      <c r="E98" s="43"/>
      <c r="F98" s="8"/>
      <c r="G98" s="3"/>
      <c r="H98" s="87"/>
      <c r="I98" s="87"/>
      <c r="J98" s="87"/>
      <c r="K98" s="87"/>
      <c r="L98" s="87"/>
      <c r="M98" s="87"/>
    </row>
    <row r="99" spans="1:19" ht="11.25" customHeight="1" x14ac:dyDescent="0.2">
      <c r="A99" s="3"/>
      <c r="B99" s="61"/>
      <c r="C99" s="62"/>
      <c r="D99" s="62"/>
      <c r="E99" s="43"/>
      <c r="F99" s="63"/>
      <c r="G99" s="3"/>
      <c r="H99" s="3"/>
      <c r="I99" s="3"/>
      <c r="J99" s="3"/>
      <c r="K99" s="3"/>
      <c r="L99" s="3"/>
      <c r="M99" s="3"/>
    </row>
    <row r="100" spans="1:19" ht="30" customHeight="1" x14ac:dyDescent="0.2">
      <c r="A100" s="88" t="s">
        <v>40</v>
      </c>
      <c r="B100" s="88" t="s">
        <v>41</v>
      </c>
      <c r="C100" s="88" t="s">
        <v>42</v>
      </c>
      <c r="D100" s="88" t="s">
        <v>43</v>
      </c>
      <c r="E100" s="88" t="s">
        <v>44</v>
      </c>
      <c r="F100" s="88" t="s">
        <v>45</v>
      </c>
      <c r="G100" s="88" t="s">
        <v>46</v>
      </c>
      <c r="H100" s="88" t="s">
        <v>47</v>
      </c>
      <c r="I100" s="22"/>
      <c r="J100" s="22"/>
      <c r="K100" s="22"/>
      <c r="L100" s="22"/>
      <c r="M100" s="22"/>
      <c r="N100" s="33"/>
      <c r="O100" s="34"/>
      <c r="P100" s="34"/>
      <c r="Q100" s="43"/>
      <c r="R100" s="22"/>
    </row>
    <row r="101" spans="1:19" x14ac:dyDescent="0.2">
      <c r="A101" s="64"/>
      <c r="B101" s="65"/>
      <c r="C101" s="65"/>
      <c r="D101" s="65"/>
      <c r="E101" s="65"/>
      <c r="F101" s="65"/>
      <c r="G101" s="65"/>
      <c r="H101" s="66"/>
      <c r="I101" s="29"/>
      <c r="J101" s="29"/>
      <c r="K101" s="29"/>
      <c r="L101" s="3"/>
      <c r="M101" s="29"/>
      <c r="N101" s="61"/>
      <c r="O101" s="62"/>
      <c r="P101" s="62"/>
      <c r="Q101" s="43"/>
      <c r="R101" s="63"/>
    </row>
    <row r="102" spans="1:19" ht="15.75" x14ac:dyDescent="0.2">
      <c r="A102" s="67" t="s">
        <v>48</v>
      </c>
      <c r="B102" s="68" t="s">
        <v>49</v>
      </c>
      <c r="C102" s="89">
        <v>16.127950227586446</v>
      </c>
      <c r="D102" s="89">
        <v>382.54675552725479</v>
      </c>
      <c r="E102" s="89">
        <v>28.74884022442151</v>
      </c>
      <c r="F102" s="89">
        <v>0</v>
      </c>
      <c r="G102" s="89">
        <v>15.114957595778401</v>
      </c>
      <c r="H102" s="89">
        <f>SUM(C102:G102)</f>
        <v>442.53850357504109</v>
      </c>
      <c r="I102" s="3"/>
      <c r="J102" s="69"/>
      <c r="K102" s="3"/>
      <c r="L102" s="3"/>
      <c r="M102" s="70"/>
      <c r="N102" s="71"/>
      <c r="O102" s="34"/>
      <c r="P102" s="34"/>
      <c r="Q102" s="43"/>
      <c r="R102" s="22"/>
    </row>
    <row r="103" spans="1:19" ht="6" customHeight="1" x14ac:dyDescent="0.2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61"/>
      <c r="O103" s="62"/>
      <c r="P103" s="62"/>
      <c r="Q103" s="43"/>
      <c r="R103" s="63"/>
    </row>
    <row r="106" spans="1:19" ht="56.25" x14ac:dyDescent="0.2">
      <c r="B106" s="52" t="s">
        <v>50</v>
      </c>
      <c r="C106" s="52" t="s">
        <v>23</v>
      </c>
      <c r="D106" s="52" t="s">
        <v>24</v>
      </c>
      <c r="E106" s="52" t="s">
        <v>25</v>
      </c>
      <c r="F106" s="52" t="s">
        <v>26</v>
      </c>
      <c r="G106" s="52" t="s">
        <v>27</v>
      </c>
      <c r="H106" s="52" t="s">
        <v>28</v>
      </c>
      <c r="I106" s="52" t="s">
        <v>29</v>
      </c>
      <c r="J106" s="52" t="s">
        <v>30</v>
      </c>
      <c r="K106" s="52" t="s">
        <v>31</v>
      </c>
      <c r="L106" s="52" t="s">
        <v>32</v>
      </c>
      <c r="M106" s="72"/>
      <c r="N106" s="1"/>
      <c r="R106" s="3"/>
      <c r="S106" s="1"/>
    </row>
    <row r="107" spans="1:19" x14ac:dyDescent="0.2">
      <c r="B107" s="53">
        <v>12884.148778150133</v>
      </c>
      <c r="C107" s="53">
        <v>3090.4573341559299</v>
      </c>
      <c r="D107" s="53">
        <v>1054.3074897394411</v>
      </c>
      <c r="E107" s="53">
        <v>390.34608819496049</v>
      </c>
      <c r="F107" s="53">
        <v>587.88823049253688</v>
      </c>
      <c r="G107" s="53">
        <v>1210.0462653364816</v>
      </c>
      <c r="H107" s="53">
        <v>555.47077392124629</v>
      </c>
      <c r="I107" s="53">
        <v>374.51543952629572</v>
      </c>
      <c r="J107" s="53">
        <v>160.58824020483812</v>
      </c>
      <c r="K107" s="53">
        <v>1013.8266970280142</v>
      </c>
      <c r="L107" s="53">
        <f>B107-SUM(C107:K107)</f>
        <v>4446.7022195503887</v>
      </c>
      <c r="M107" s="73"/>
      <c r="N107" s="73"/>
      <c r="O107" s="73"/>
      <c r="P107" s="73"/>
      <c r="Q107" s="73"/>
      <c r="R107" s="3"/>
      <c r="S107" s="1"/>
    </row>
    <row r="108" spans="1:19" x14ac:dyDescent="0.2">
      <c r="C108" s="74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3"/>
      <c r="S108" s="1"/>
    </row>
    <row r="109" spans="1:19" ht="56.25" x14ac:dyDescent="0.2">
      <c r="B109" s="52" t="s">
        <v>51</v>
      </c>
      <c r="C109" s="52" t="s">
        <v>23</v>
      </c>
      <c r="D109" s="52" t="s">
        <v>24</v>
      </c>
      <c r="E109" s="52" t="s">
        <v>25</v>
      </c>
      <c r="F109" s="52" t="s">
        <v>26</v>
      </c>
      <c r="G109" s="52" t="s">
        <v>27</v>
      </c>
      <c r="H109" s="52" t="s">
        <v>28</v>
      </c>
      <c r="I109" s="52" t="s">
        <v>29</v>
      </c>
      <c r="J109" s="52" t="s">
        <v>30</v>
      </c>
      <c r="K109" s="52" t="s">
        <v>31</v>
      </c>
      <c r="L109" s="52" t="s">
        <v>32</v>
      </c>
      <c r="M109" s="72"/>
      <c r="N109" s="73"/>
      <c r="O109" s="73"/>
      <c r="P109" s="73"/>
      <c r="Q109" s="73"/>
      <c r="R109" s="3"/>
      <c r="S109" s="1"/>
    </row>
    <row r="110" spans="1:19" x14ac:dyDescent="0.2">
      <c r="B110" s="53">
        <v>6352.7087088610979</v>
      </c>
      <c r="C110" s="53">
        <v>767.20173315017496</v>
      </c>
      <c r="D110" s="53">
        <v>3567.4364243703735</v>
      </c>
      <c r="E110" s="53">
        <v>58.230240629912949</v>
      </c>
      <c r="F110" s="53">
        <v>120.71806472543511</v>
      </c>
      <c r="G110" s="53">
        <v>181.42556504241227</v>
      </c>
      <c r="H110" s="53">
        <v>82.504619307335204</v>
      </c>
      <c r="I110" s="53">
        <v>745.71002746402178</v>
      </c>
      <c r="J110" s="53">
        <v>16.059305760213771</v>
      </c>
      <c r="K110" s="53">
        <v>2.0410725897095179</v>
      </c>
      <c r="L110" s="53">
        <f>B110-SUM(C110:K110)</f>
        <v>811.38165582150941</v>
      </c>
      <c r="M110" s="73"/>
      <c r="N110" s="73"/>
      <c r="O110" s="73"/>
      <c r="P110" s="73"/>
      <c r="Q110" s="73"/>
      <c r="R110" s="3"/>
      <c r="S110" s="1"/>
    </row>
    <row r="111" spans="1:19" x14ac:dyDescent="0.2">
      <c r="C111" s="74"/>
      <c r="D111" s="74"/>
      <c r="E111" s="74"/>
      <c r="F111" s="74"/>
      <c r="G111" s="74"/>
      <c r="H111" s="74"/>
      <c r="I111" s="74"/>
      <c r="J111" s="74"/>
      <c r="K111" s="74"/>
      <c r="L111" s="73"/>
      <c r="M111" s="73"/>
      <c r="N111" s="73"/>
      <c r="O111" s="73"/>
      <c r="P111" s="73"/>
    </row>
    <row r="112" spans="1:19" x14ac:dyDescent="0.2"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6"/>
      <c r="M112" s="76"/>
    </row>
    <row r="113" spans="1:18" x14ac:dyDescent="0.2">
      <c r="B113" s="56" t="s">
        <v>52</v>
      </c>
      <c r="C113" s="53" t="s">
        <v>33</v>
      </c>
      <c r="D113" s="53" t="s">
        <v>34</v>
      </c>
      <c r="E113" s="57" t="s">
        <v>35</v>
      </c>
      <c r="F113" s="77"/>
      <c r="G113" s="77"/>
      <c r="H113" s="77"/>
      <c r="I113" s="77"/>
      <c r="J113" s="77"/>
      <c r="K113" s="77"/>
      <c r="L113" s="77"/>
      <c r="M113" s="77"/>
    </row>
    <row r="114" spans="1:18" x14ac:dyDescent="0.2">
      <c r="B114" s="53">
        <v>604.91070941049873</v>
      </c>
      <c r="C114" s="53">
        <v>456.86766646999843</v>
      </c>
      <c r="D114" s="53">
        <v>44.333040912036466</v>
      </c>
      <c r="E114" s="53">
        <v>103.71000202846383</v>
      </c>
      <c r="F114" s="59"/>
      <c r="G114" s="59"/>
      <c r="H114" s="59"/>
      <c r="I114" s="59"/>
      <c r="J114" s="59"/>
      <c r="K114" s="59"/>
      <c r="L114" s="59"/>
      <c r="M114" s="59"/>
    </row>
    <row r="115" spans="1:18" x14ac:dyDescent="0.2">
      <c r="B115" s="58"/>
      <c r="C115" s="74"/>
      <c r="D115" s="55"/>
      <c r="E115" s="59"/>
      <c r="F115" s="59"/>
      <c r="G115" s="59"/>
      <c r="H115" s="59"/>
      <c r="I115" s="59"/>
      <c r="J115" s="59"/>
      <c r="K115" s="59"/>
      <c r="L115" s="59"/>
      <c r="M115" s="59"/>
    </row>
    <row r="116" spans="1:18" x14ac:dyDescent="0.2">
      <c r="B116" s="60" t="s">
        <v>53</v>
      </c>
      <c r="C116" s="53" t="s">
        <v>33</v>
      </c>
      <c r="D116" s="53" t="s">
        <v>34</v>
      </c>
      <c r="E116" s="57" t="s">
        <v>35</v>
      </c>
      <c r="F116" s="91"/>
      <c r="G116" s="91"/>
      <c r="H116" s="91"/>
      <c r="I116" s="91"/>
      <c r="J116" s="91"/>
      <c r="K116" s="91"/>
      <c r="L116" s="91"/>
      <c r="M116" s="91"/>
    </row>
    <row r="117" spans="1:18" x14ac:dyDescent="0.2">
      <c r="B117" s="53">
        <v>113.57530532202091</v>
      </c>
      <c r="C117" s="53">
        <v>76.83129039687546</v>
      </c>
      <c r="D117" s="53">
        <v>34.61224210218603</v>
      </c>
      <c r="E117" s="53">
        <v>2.1317728229594151</v>
      </c>
      <c r="F117" s="76"/>
      <c r="G117" s="78"/>
      <c r="H117" s="76"/>
      <c r="I117" s="76"/>
      <c r="J117" s="76"/>
      <c r="K117" s="76"/>
      <c r="L117" s="76"/>
      <c r="M117" s="76"/>
    </row>
    <row r="118" spans="1:18" x14ac:dyDescent="0.2">
      <c r="B118" s="76"/>
      <c r="C118" s="74"/>
      <c r="D118" s="77"/>
      <c r="E118" s="77"/>
      <c r="F118" s="77"/>
      <c r="G118" s="77"/>
      <c r="H118" s="77"/>
      <c r="I118" s="77"/>
      <c r="J118" s="77"/>
      <c r="K118" s="77"/>
      <c r="L118" s="77"/>
      <c r="M118" s="77"/>
    </row>
    <row r="119" spans="1:18" x14ac:dyDescent="0.2"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</row>
    <row r="120" spans="1:18" ht="33" customHeight="1" x14ac:dyDescent="0.2">
      <c r="B120" s="79" t="s">
        <v>54</v>
      </c>
      <c r="C120" s="53" t="s">
        <v>37</v>
      </c>
      <c r="D120" s="53" t="s">
        <v>38</v>
      </c>
      <c r="E120" s="57" t="s">
        <v>39</v>
      </c>
      <c r="F120" s="59"/>
      <c r="G120" s="59"/>
      <c r="H120" s="59"/>
      <c r="I120" s="59"/>
      <c r="J120" s="59"/>
      <c r="K120" s="59"/>
      <c r="L120" s="59"/>
      <c r="M120" s="59"/>
    </row>
    <row r="121" spans="1:18" x14ac:dyDescent="0.2">
      <c r="B121" s="53">
        <v>1113.391342892633</v>
      </c>
      <c r="C121" s="53">
        <v>344.39170913076407</v>
      </c>
      <c r="D121" s="53">
        <v>195.08627705241332</v>
      </c>
      <c r="E121" s="53">
        <v>573.91335670945591</v>
      </c>
      <c r="F121" s="91"/>
      <c r="G121" s="91"/>
      <c r="H121" s="91"/>
      <c r="I121" s="91"/>
      <c r="J121" s="91"/>
      <c r="K121" s="91"/>
      <c r="L121" s="91"/>
      <c r="M121" s="91"/>
    </row>
    <row r="122" spans="1:18" x14ac:dyDescent="0.2">
      <c r="B122" s="58"/>
      <c r="C122" s="74"/>
      <c r="D122" s="55"/>
      <c r="E122" s="59"/>
      <c r="F122" s="80"/>
      <c r="G122" s="80"/>
      <c r="H122" s="80"/>
      <c r="I122" s="80"/>
      <c r="J122" s="80"/>
      <c r="K122" s="80"/>
      <c r="L122" s="80"/>
      <c r="M122" s="80"/>
    </row>
    <row r="123" spans="1:18" ht="26.25" customHeight="1" x14ac:dyDescent="0.2">
      <c r="B123" s="79" t="s">
        <v>55</v>
      </c>
      <c r="C123" s="53" t="s">
        <v>37</v>
      </c>
      <c r="D123" s="53" t="s">
        <v>38</v>
      </c>
      <c r="E123" s="57" t="s">
        <v>39</v>
      </c>
      <c r="F123" s="81"/>
      <c r="G123" s="82"/>
      <c r="H123" s="81"/>
      <c r="I123" s="82"/>
      <c r="J123" s="81"/>
      <c r="K123" s="82"/>
      <c r="L123" s="81"/>
      <c r="M123" s="82"/>
    </row>
    <row r="124" spans="1:18" x14ac:dyDescent="0.2">
      <c r="B124" s="53">
        <v>104.84861948760727</v>
      </c>
      <c r="C124" s="53">
        <v>28.629312389146374</v>
      </c>
      <c r="D124" s="53">
        <v>43.905238760243925</v>
      </c>
      <c r="E124" s="53">
        <v>32.314068338216941</v>
      </c>
      <c r="F124" s="59"/>
      <c r="G124" s="59"/>
      <c r="H124" s="59"/>
      <c r="I124" s="59"/>
      <c r="J124" s="59"/>
      <c r="K124" s="59"/>
      <c r="L124" s="59"/>
      <c r="M124" s="59"/>
    </row>
    <row r="125" spans="1:18" x14ac:dyDescent="0.2">
      <c r="B125" s="59"/>
      <c r="C125" s="74"/>
      <c r="D125" s="59"/>
      <c r="E125" s="59"/>
      <c r="F125" s="59"/>
      <c r="G125" s="59"/>
      <c r="H125" s="59"/>
      <c r="I125" s="59"/>
      <c r="J125" s="59"/>
      <c r="K125" s="59"/>
      <c r="L125" s="59"/>
      <c r="M125" s="59"/>
    </row>
    <row r="126" spans="1:18" x14ac:dyDescent="0.2">
      <c r="B126" s="83"/>
      <c r="C126" s="83"/>
      <c r="D126" s="80"/>
      <c r="E126" s="80"/>
      <c r="F126" s="80"/>
      <c r="G126" s="80"/>
      <c r="H126" s="80"/>
      <c r="I126" s="80"/>
      <c r="J126" s="80"/>
      <c r="K126" s="80"/>
      <c r="L126" s="80"/>
      <c r="M126" s="80"/>
    </row>
    <row r="127" spans="1:18" s="43" customFormat="1" x14ac:dyDescent="0.2">
      <c r="A127" s="59"/>
      <c r="B127" s="84"/>
      <c r="C127" s="84"/>
      <c r="D127" s="84"/>
      <c r="E127" s="84"/>
      <c r="F127" s="84"/>
      <c r="G127" s="84"/>
      <c r="H127" s="85"/>
      <c r="I127" s="82"/>
      <c r="J127" s="85"/>
      <c r="K127" s="82"/>
      <c r="L127" s="85"/>
      <c r="M127" s="82"/>
      <c r="R127" s="59"/>
    </row>
    <row r="128" spans="1:18" s="43" customFormat="1" x14ac:dyDescent="0.2">
      <c r="A128" s="59"/>
      <c r="B128" s="86"/>
      <c r="C128" s="86"/>
      <c r="D128" s="86"/>
      <c r="E128" s="86"/>
      <c r="F128" s="86"/>
      <c r="G128" s="86"/>
      <c r="H128" s="59"/>
      <c r="I128" s="59"/>
      <c r="J128" s="59"/>
      <c r="K128" s="59"/>
      <c r="L128" s="59"/>
      <c r="M128" s="59"/>
      <c r="R128" s="59"/>
    </row>
    <row r="129" spans="1:18" s="43" customFormat="1" x14ac:dyDescent="0.2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R129" s="59"/>
    </row>
  </sheetData>
  <mergeCells count="17">
    <mergeCell ref="F121:G121"/>
    <mergeCell ref="H121:I121"/>
    <mergeCell ref="J121:K121"/>
    <mergeCell ref="L121:M121"/>
    <mergeCell ref="C60:F60"/>
    <mergeCell ref="I60:L60"/>
    <mergeCell ref="O60:R60"/>
    <mergeCell ref="F116:G116"/>
    <mergeCell ref="H116:I116"/>
    <mergeCell ref="J116:K116"/>
    <mergeCell ref="L116:M116"/>
    <mergeCell ref="C5:F5"/>
    <mergeCell ref="I5:L5"/>
    <mergeCell ref="O5:R5"/>
    <mergeCell ref="C33:F33"/>
    <mergeCell ref="I33:L33"/>
    <mergeCell ref="O33:R3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CC01E413-F00C-4F0F-B232-73A9BCD75335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ANG</vt:lpstr>
      <vt:lpstr>PL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2024-10-29T12:45:17Z</dcterms:created>
  <dcterms:modified xsi:type="dcterms:W3CDTF">2024-11-06T12:52:09Z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7b3400df-2bdd-43db-9f11-b98134731573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</Properties>
</file>