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2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ój dysk\Team ZPL\STATYSTYKA\2024\I półrocze 2024\na stronę www\"/>
    </mc:Choice>
  </mc:AlternateContent>
  <xr:revisionPtr revIDLastSave="0" documentId="13_ncr:1_{AA14ADF3-70C8-42C3-AA2C-169C4CF6F79A}" xr6:coauthVersionLast="47" xr6:coauthVersionMax="47" xr10:uidLastSave="{00000000-0000-0000-0000-000000000000}"/>
  <bookViews>
    <workbookView xWindow="28680" yWindow="-120" windowWidth="29040" windowHeight="15720" xr2:uid="{A09C1758-6CAF-4DBC-B32A-00463AA88715}"/>
  </bookViews>
  <sheets>
    <sheet name="ENG" sheetId="1" r:id="rId1"/>
    <sheet name="PL" sheetId="2" r:id="rId2"/>
  </sheets>
  <externalReferences>
    <externalReference r:id="rId3"/>
  </externalReferences>
  <definedNames>
    <definedName name="cx">'[1]Dane Le'!#REF!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81" i="2" l="1"/>
  <c r="L81" i="2"/>
  <c r="F81" i="2"/>
  <c r="P79" i="2"/>
  <c r="P83" i="2" s="1"/>
  <c r="R77" i="2"/>
  <c r="J77" i="2"/>
  <c r="L77" i="2" s="1"/>
  <c r="I77" i="2"/>
  <c r="F77" i="2"/>
  <c r="R76" i="2"/>
  <c r="J76" i="2"/>
  <c r="I76" i="2"/>
  <c r="L76" i="2" s="1"/>
  <c r="F76" i="2"/>
  <c r="R75" i="2"/>
  <c r="J75" i="2"/>
  <c r="I75" i="2"/>
  <c r="L75" i="2" s="1"/>
  <c r="F75" i="2"/>
  <c r="R74" i="2"/>
  <c r="J74" i="2"/>
  <c r="I74" i="2"/>
  <c r="L74" i="2" s="1"/>
  <c r="F74" i="2"/>
  <c r="R73" i="2"/>
  <c r="J73" i="2"/>
  <c r="I73" i="2"/>
  <c r="L73" i="2" s="1"/>
  <c r="F73" i="2"/>
  <c r="R72" i="2"/>
  <c r="L72" i="2"/>
  <c r="J72" i="2"/>
  <c r="I72" i="2"/>
  <c r="F72" i="2"/>
  <c r="R71" i="2"/>
  <c r="J71" i="2"/>
  <c r="I71" i="2"/>
  <c r="L71" i="2" s="1"/>
  <c r="F71" i="2"/>
  <c r="R70" i="2"/>
  <c r="J70" i="2"/>
  <c r="I70" i="2"/>
  <c r="L70" i="2" s="1"/>
  <c r="F70" i="2"/>
  <c r="R69" i="2"/>
  <c r="J69" i="2"/>
  <c r="L69" i="2" s="1"/>
  <c r="I69" i="2"/>
  <c r="F69" i="2"/>
  <c r="P68" i="2"/>
  <c r="O68" i="2"/>
  <c r="R68" i="2" s="1"/>
  <c r="I68" i="2"/>
  <c r="D68" i="2"/>
  <c r="C68" i="2"/>
  <c r="F68" i="2" s="1"/>
  <c r="R67" i="2"/>
  <c r="J67" i="2"/>
  <c r="J65" i="2" s="1"/>
  <c r="J79" i="2" s="1"/>
  <c r="J83" i="2" s="1"/>
  <c r="I67" i="2"/>
  <c r="I65" i="2" s="1"/>
  <c r="F67" i="2"/>
  <c r="R66" i="2"/>
  <c r="J66" i="2"/>
  <c r="I66" i="2"/>
  <c r="L66" i="2" s="1"/>
  <c r="F66" i="2"/>
  <c r="P65" i="2"/>
  <c r="O65" i="2"/>
  <c r="R65" i="2" s="1"/>
  <c r="D65" i="2"/>
  <c r="D79" i="2" s="1"/>
  <c r="D83" i="2" s="1"/>
  <c r="C65" i="2"/>
  <c r="F65" i="2" s="1"/>
  <c r="R64" i="2"/>
  <c r="P64" i="2"/>
  <c r="O64" i="2"/>
  <c r="L64" i="2"/>
  <c r="J64" i="2"/>
  <c r="I64" i="2"/>
  <c r="F64" i="2"/>
  <c r="D64" i="2"/>
  <c r="C64" i="2"/>
  <c r="O61" i="2"/>
  <c r="I61" i="2"/>
  <c r="C61" i="2"/>
  <c r="R54" i="2"/>
  <c r="J54" i="2"/>
  <c r="J56" i="2" s="1"/>
  <c r="I54" i="2"/>
  <c r="L54" i="2" s="1"/>
  <c r="F54" i="2"/>
  <c r="D52" i="2"/>
  <c r="D56" i="2" s="1"/>
  <c r="R50" i="2"/>
  <c r="J50" i="2"/>
  <c r="I50" i="2"/>
  <c r="L50" i="2" s="1"/>
  <c r="F50" i="2"/>
  <c r="R49" i="2"/>
  <c r="L49" i="2"/>
  <c r="J49" i="2"/>
  <c r="I49" i="2"/>
  <c r="F49" i="2"/>
  <c r="R48" i="2"/>
  <c r="J48" i="2"/>
  <c r="I48" i="2"/>
  <c r="L48" i="2" s="1"/>
  <c r="F48" i="2"/>
  <c r="R47" i="2"/>
  <c r="J47" i="2"/>
  <c r="L47" i="2" s="1"/>
  <c r="I47" i="2"/>
  <c r="F47" i="2"/>
  <c r="R46" i="2"/>
  <c r="J46" i="2"/>
  <c r="J38" i="2" s="1"/>
  <c r="J52" i="2" s="1"/>
  <c r="I46" i="2"/>
  <c r="F46" i="2"/>
  <c r="R45" i="2"/>
  <c r="J45" i="2"/>
  <c r="I45" i="2"/>
  <c r="L45" i="2" s="1"/>
  <c r="F45" i="2"/>
  <c r="R44" i="2"/>
  <c r="J44" i="2"/>
  <c r="I44" i="2"/>
  <c r="L44" i="2" s="1"/>
  <c r="F44" i="2"/>
  <c r="R43" i="2"/>
  <c r="J43" i="2"/>
  <c r="J41" i="2" s="1"/>
  <c r="I43" i="2"/>
  <c r="L43" i="2" s="1"/>
  <c r="F43" i="2"/>
  <c r="R42" i="2"/>
  <c r="J42" i="2"/>
  <c r="I42" i="2"/>
  <c r="L42" i="2" s="1"/>
  <c r="F42" i="2"/>
  <c r="P41" i="2"/>
  <c r="R41" i="2" s="1"/>
  <c r="O41" i="2"/>
  <c r="D41" i="2"/>
  <c r="C41" i="2"/>
  <c r="F41" i="2" s="1"/>
  <c r="R40" i="2"/>
  <c r="J40" i="2"/>
  <c r="I40" i="2"/>
  <c r="L40" i="2" s="1"/>
  <c r="F40" i="2"/>
  <c r="R39" i="2"/>
  <c r="J39" i="2"/>
  <c r="I39" i="2"/>
  <c r="L39" i="2" s="1"/>
  <c r="F39" i="2"/>
  <c r="P38" i="2"/>
  <c r="P52" i="2" s="1"/>
  <c r="P56" i="2" s="1"/>
  <c r="O38" i="2"/>
  <c r="O52" i="2" s="1"/>
  <c r="F38" i="2"/>
  <c r="D38" i="2"/>
  <c r="C38" i="2"/>
  <c r="C52" i="2" s="1"/>
  <c r="R37" i="2"/>
  <c r="P37" i="2"/>
  <c r="O37" i="2"/>
  <c r="L37" i="2"/>
  <c r="J37" i="2"/>
  <c r="I37" i="2"/>
  <c r="F37" i="2"/>
  <c r="D37" i="2"/>
  <c r="C37" i="2"/>
  <c r="O34" i="2"/>
  <c r="I34" i="2"/>
  <c r="C34" i="2"/>
  <c r="R28" i="2"/>
  <c r="L28" i="2"/>
  <c r="R26" i="2"/>
  <c r="J26" i="2"/>
  <c r="I26" i="2"/>
  <c r="L26" i="2" s="1"/>
  <c r="F26" i="2"/>
  <c r="P24" i="2"/>
  <c r="P30" i="2" s="1"/>
  <c r="R22" i="2"/>
  <c r="J22" i="2"/>
  <c r="I22" i="2"/>
  <c r="L22" i="2" s="1"/>
  <c r="F22" i="2"/>
  <c r="R21" i="2"/>
  <c r="J21" i="2"/>
  <c r="I21" i="2"/>
  <c r="L21" i="2" s="1"/>
  <c r="F21" i="2"/>
  <c r="R20" i="2"/>
  <c r="J20" i="2"/>
  <c r="I20" i="2"/>
  <c r="L20" i="2" s="1"/>
  <c r="F20" i="2"/>
  <c r="R19" i="2"/>
  <c r="L19" i="2"/>
  <c r="J19" i="2"/>
  <c r="I19" i="2"/>
  <c r="F19" i="2"/>
  <c r="R18" i="2"/>
  <c r="J18" i="2"/>
  <c r="I18" i="2"/>
  <c r="L18" i="2" s="1"/>
  <c r="F18" i="2"/>
  <c r="R17" i="2"/>
  <c r="J17" i="2"/>
  <c r="L17" i="2" s="1"/>
  <c r="I17" i="2"/>
  <c r="F17" i="2"/>
  <c r="R16" i="2"/>
  <c r="J16" i="2"/>
  <c r="L16" i="2" s="1"/>
  <c r="I16" i="2"/>
  <c r="F16" i="2"/>
  <c r="R15" i="2"/>
  <c r="J15" i="2"/>
  <c r="I15" i="2"/>
  <c r="L15" i="2" s="1"/>
  <c r="F15" i="2"/>
  <c r="R14" i="2"/>
  <c r="J14" i="2"/>
  <c r="J13" i="2" s="1"/>
  <c r="I14" i="2"/>
  <c r="L14" i="2" s="1"/>
  <c r="F14" i="2"/>
  <c r="P13" i="2"/>
  <c r="O13" i="2"/>
  <c r="R13" i="2" s="1"/>
  <c r="D13" i="2"/>
  <c r="C13" i="2"/>
  <c r="F13" i="2" s="1"/>
  <c r="R12" i="2"/>
  <c r="J12" i="2"/>
  <c r="L12" i="2" s="1"/>
  <c r="I12" i="2"/>
  <c r="F12" i="2"/>
  <c r="R11" i="2"/>
  <c r="J11" i="2"/>
  <c r="J10" i="2" s="1"/>
  <c r="J24" i="2" s="1"/>
  <c r="J30" i="2" s="1"/>
  <c r="I11" i="2"/>
  <c r="L11" i="2" s="1"/>
  <c r="F11" i="2"/>
  <c r="R10" i="2"/>
  <c r="P10" i="2"/>
  <c r="O10" i="2"/>
  <c r="O24" i="2" s="1"/>
  <c r="D10" i="2"/>
  <c r="D24" i="2" s="1"/>
  <c r="D30" i="2" s="1"/>
  <c r="C10" i="2"/>
  <c r="F10" i="2" s="1"/>
  <c r="R81" i="1"/>
  <c r="F81" i="1"/>
  <c r="R77" i="1"/>
  <c r="I77" i="1"/>
  <c r="F77" i="1"/>
  <c r="J76" i="1"/>
  <c r="I76" i="1"/>
  <c r="L76" i="1" s="1"/>
  <c r="F76" i="1"/>
  <c r="R75" i="1"/>
  <c r="J75" i="1"/>
  <c r="I75" i="1"/>
  <c r="F75" i="1"/>
  <c r="R74" i="1"/>
  <c r="J74" i="1"/>
  <c r="I74" i="1"/>
  <c r="F74" i="1"/>
  <c r="R73" i="1"/>
  <c r="I73" i="1"/>
  <c r="F73" i="1"/>
  <c r="J72" i="1"/>
  <c r="I72" i="1"/>
  <c r="F72" i="1"/>
  <c r="R71" i="1"/>
  <c r="J71" i="1"/>
  <c r="I71" i="1"/>
  <c r="F71" i="1"/>
  <c r="R70" i="1"/>
  <c r="J70" i="1"/>
  <c r="I70" i="1"/>
  <c r="L70" i="1" s="1"/>
  <c r="D68" i="1"/>
  <c r="C68" i="1"/>
  <c r="F68" i="1" s="1"/>
  <c r="R69" i="1"/>
  <c r="I69" i="1"/>
  <c r="F69" i="1"/>
  <c r="P68" i="1"/>
  <c r="O68" i="1"/>
  <c r="R68" i="1" s="1"/>
  <c r="R67" i="1"/>
  <c r="J67" i="1"/>
  <c r="I67" i="1"/>
  <c r="F67" i="1"/>
  <c r="R66" i="1"/>
  <c r="J66" i="1"/>
  <c r="I66" i="1"/>
  <c r="D65" i="1"/>
  <c r="D79" i="1" s="1"/>
  <c r="C65" i="1"/>
  <c r="P64" i="1"/>
  <c r="O64" i="1"/>
  <c r="L64" i="1"/>
  <c r="J64" i="1"/>
  <c r="F64" i="1"/>
  <c r="R54" i="1"/>
  <c r="J54" i="1"/>
  <c r="I54" i="1"/>
  <c r="F54" i="1"/>
  <c r="J50" i="1"/>
  <c r="R50" i="1"/>
  <c r="F50" i="1"/>
  <c r="J49" i="1"/>
  <c r="I49" i="1"/>
  <c r="F49" i="1"/>
  <c r="R48" i="1"/>
  <c r="J48" i="1"/>
  <c r="I48" i="1"/>
  <c r="F48" i="1"/>
  <c r="R47" i="1"/>
  <c r="J47" i="1"/>
  <c r="I47" i="1"/>
  <c r="J46" i="1"/>
  <c r="R46" i="1"/>
  <c r="F46" i="1"/>
  <c r="J45" i="1"/>
  <c r="I45" i="1"/>
  <c r="L45" i="1" s="1"/>
  <c r="F45" i="1"/>
  <c r="R44" i="1"/>
  <c r="J44" i="1"/>
  <c r="I44" i="1"/>
  <c r="L44" i="1" s="1"/>
  <c r="F44" i="1"/>
  <c r="R43" i="1"/>
  <c r="J43" i="1"/>
  <c r="I43" i="1"/>
  <c r="J42" i="1"/>
  <c r="R42" i="1"/>
  <c r="F42" i="1"/>
  <c r="D41" i="1"/>
  <c r="C41" i="1"/>
  <c r="P41" i="1"/>
  <c r="O41" i="1"/>
  <c r="R40" i="1"/>
  <c r="J40" i="1"/>
  <c r="I40" i="1"/>
  <c r="L40" i="1" s="1"/>
  <c r="F40" i="1"/>
  <c r="R39" i="1"/>
  <c r="J39" i="1"/>
  <c r="I39" i="1"/>
  <c r="P37" i="1"/>
  <c r="O37" i="1"/>
  <c r="L37" i="1"/>
  <c r="J37" i="1"/>
  <c r="F37" i="1"/>
  <c r="R28" i="1"/>
  <c r="L28" i="1"/>
  <c r="J26" i="1"/>
  <c r="I26" i="1"/>
  <c r="L26" i="1" s="1"/>
  <c r="F26" i="1"/>
  <c r="R22" i="1"/>
  <c r="I22" i="1"/>
  <c r="F22" i="1"/>
  <c r="J21" i="1"/>
  <c r="R21" i="1"/>
  <c r="F21" i="1"/>
  <c r="J20" i="1"/>
  <c r="I20" i="1"/>
  <c r="L20" i="1" s="1"/>
  <c r="F20" i="1"/>
  <c r="I19" i="1"/>
  <c r="J19" i="1"/>
  <c r="F19" i="1"/>
  <c r="R18" i="1"/>
  <c r="I18" i="1"/>
  <c r="J18" i="1"/>
  <c r="J17" i="1"/>
  <c r="R17" i="1"/>
  <c r="F17" i="1"/>
  <c r="J16" i="1"/>
  <c r="I16" i="1"/>
  <c r="L16" i="1" s="1"/>
  <c r="F16" i="1"/>
  <c r="I15" i="1"/>
  <c r="J15" i="1"/>
  <c r="F15" i="1"/>
  <c r="R14" i="1"/>
  <c r="I14" i="1"/>
  <c r="F14" i="1"/>
  <c r="O13" i="1"/>
  <c r="J12" i="1"/>
  <c r="I12" i="1"/>
  <c r="F12" i="1"/>
  <c r="P10" i="1"/>
  <c r="P24" i="1" s="1"/>
  <c r="P30" i="1" s="1"/>
  <c r="I11" i="1"/>
  <c r="J11" i="1"/>
  <c r="C10" i="1"/>
  <c r="D10" i="1"/>
  <c r="D24" i="1" s="1"/>
  <c r="D30" i="1" s="1"/>
  <c r="R64" i="1"/>
  <c r="I64" i="1"/>
  <c r="D64" i="1"/>
  <c r="C64" i="1"/>
  <c r="O61" i="1"/>
  <c r="I61" i="1"/>
  <c r="C61" i="1"/>
  <c r="R52" i="2" l="1"/>
  <c r="O56" i="2"/>
  <c r="R56" i="2" s="1"/>
  <c r="O30" i="2"/>
  <c r="R30" i="2" s="1"/>
  <c r="R24" i="2"/>
  <c r="C56" i="2"/>
  <c r="F56" i="2" s="1"/>
  <c r="F52" i="2"/>
  <c r="L65" i="2"/>
  <c r="I79" i="2"/>
  <c r="C24" i="2"/>
  <c r="I38" i="2"/>
  <c r="L46" i="2"/>
  <c r="J68" i="2"/>
  <c r="L68" i="2" s="1"/>
  <c r="O79" i="2"/>
  <c r="L67" i="2"/>
  <c r="C79" i="2"/>
  <c r="I10" i="2"/>
  <c r="I41" i="2"/>
  <c r="L41" i="2" s="1"/>
  <c r="I13" i="2"/>
  <c r="L13" i="2" s="1"/>
  <c r="R38" i="2"/>
  <c r="L12" i="1"/>
  <c r="L19" i="1"/>
  <c r="L49" i="1"/>
  <c r="L75" i="1"/>
  <c r="L15" i="1"/>
  <c r="R41" i="1"/>
  <c r="L48" i="1"/>
  <c r="L67" i="1"/>
  <c r="L74" i="1"/>
  <c r="F41" i="1"/>
  <c r="L71" i="1"/>
  <c r="J38" i="1"/>
  <c r="J52" i="1" s="1"/>
  <c r="J56" i="1" s="1"/>
  <c r="L72" i="1"/>
  <c r="C79" i="1"/>
  <c r="F65" i="1"/>
  <c r="L18" i="1"/>
  <c r="L47" i="1"/>
  <c r="I65" i="1"/>
  <c r="L66" i="1"/>
  <c r="L39" i="1"/>
  <c r="F10" i="1"/>
  <c r="C24" i="1"/>
  <c r="D83" i="1"/>
  <c r="L77" i="1"/>
  <c r="J41" i="1"/>
  <c r="L11" i="1"/>
  <c r="L43" i="1"/>
  <c r="I68" i="1"/>
  <c r="R16" i="1"/>
  <c r="F18" i="1"/>
  <c r="R37" i="1"/>
  <c r="F39" i="1"/>
  <c r="F43" i="1"/>
  <c r="R45" i="1"/>
  <c r="F47" i="1"/>
  <c r="L54" i="1"/>
  <c r="F66" i="1"/>
  <c r="F70" i="1"/>
  <c r="R72" i="1"/>
  <c r="R76" i="1"/>
  <c r="L81" i="1"/>
  <c r="D13" i="1"/>
  <c r="J14" i="1"/>
  <c r="J13" i="1" s="1"/>
  <c r="J22" i="1"/>
  <c r="L22" i="1" s="1"/>
  <c r="C34" i="1"/>
  <c r="C38" i="1"/>
  <c r="R11" i="1"/>
  <c r="R15" i="1"/>
  <c r="R19" i="1"/>
  <c r="I34" i="1"/>
  <c r="D38" i="1"/>
  <c r="D52" i="1" s="1"/>
  <c r="D56" i="1" s="1"/>
  <c r="R49" i="1"/>
  <c r="O10" i="1"/>
  <c r="I21" i="1"/>
  <c r="L21" i="1" s="1"/>
  <c r="O34" i="1"/>
  <c r="C37" i="1"/>
  <c r="I42" i="1"/>
  <c r="I38" i="1" s="1"/>
  <c r="I46" i="1"/>
  <c r="L46" i="1" s="1"/>
  <c r="I50" i="1"/>
  <c r="L50" i="1" s="1"/>
  <c r="R12" i="1"/>
  <c r="R26" i="1"/>
  <c r="C13" i="1"/>
  <c r="I17" i="1"/>
  <c r="L17" i="1" s="1"/>
  <c r="D37" i="1"/>
  <c r="J69" i="1"/>
  <c r="J68" i="1" s="1"/>
  <c r="J73" i="1"/>
  <c r="L73" i="1" s="1"/>
  <c r="J77" i="1"/>
  <c r="R20" i="1"/>
  <c r="P13" i="1"/>
  <c r="R13" i="1" s="1"/>
  <c r="I37" i="1"/>
  <c r="O38" i="1"/>
  <c r="O65" i="1"/>
  <c r="P38" i="1"/>
  <c r="P52" i="1" s="1"/>
  <c r="P56" i="1" s="1"/>
  <c r="P65" i="1"/>
  <c r="P79" i="1" s="1"/>
  <c r="F11" i="1"/>
  <c r="O83" i="2" l="1"/>
  <c r="R83" i="2" s="1"/>
  <c r="R79" i="2"/>
  <c r="I52" i="2"/>
  <c r="L38" i="2"/>
  <c r="C83" i="2"/>
  <c r="F83" i="2" s="1"/>
  <c r="F79" i="2"/>
  <c r="F24" i="2"/>
  <c r="C30" i="2"/>
  <c r="F30" i="2" s="1"/>
  <c r="L10" i="2"/>
  <c r="I24" i="2"/>
  <c r="L79" i="2"/>
  <c r="I83" i="2"/>
  <c r="L83" i="2" s="1"/>
  <c r="I10" i="1"/>
  <c r="I24" i="1" s="1"/>
  <c r="P83" i="1"/>
  <c r="J65" i="1"/>
  <c r="J79" i="1" s="1"/>
  <c r="L65" i="1"/>
  <c r="I79" i="1"/>
  <c r="L38" i="1"/>
  <c r="I52" i="1"/>
  <c r="R65" i="1"/>
  <c r="O79" i="1"/>
  <c r="L68" i="1"/>
  <c r="R10" i="1"/>
  <c r="O24" i="1"/>
  <c r="I13" i="1"/>
  <c r="L13" i="1" s="1"/>
  <c r="R38" i="1"/>
  <c r="O52" i="1"/>
  <c r="L69" i="1"/>
  <c r="L14" i="1"/>
  <c r="J10" i="1"/>
  <c r="J24" i="1" s="1"/>
  <c r="J30" i="1" s="1"/>
  <c r="C83" i="1"/>
  <c r="F79" i="1"/>
  <c r="F24" i="1"/>
  <c r="C30" i="1"/>
  <c r="F30" i="1" s="1"/>
  <c r="F13" i="1"/>
  <c r="L42" i="1"/>
  <c r="I41" i="1"/>
  <c r="L41" i="1" s="1"/>
  <c r="C52" i="1"/>
  <c r="F38" i="1"/>
  <c r="I56" i="2" l="1"/>
  <c r="L56" i="2" s="1"/>
  <c r="L52" i="2"/>
  <c r="L24" i="2"/>
  <c r="I30" i="2"/>
  <c r="L30" i="2" s="1"/>
  <c r="R79" i="1"/>
  <c r="O83" i="1"/>
  <c r="L52" i="1"/>
  <c r="I56" i="1"/>
  <c r="L56" i="1" s="1"/>
  <c r="L79" i="1"/>
  <c r="I83" i="1"/>
  <c r="R24" i="1"/>
  <c r="O30" i="1"/>
  <c r="R30" i="1" s="1"/>
  <c r="F52" i="1"/>
  <c r="C56" i="1"/>
  <c r="F56" i="1" s="1"/>
  <c r="J83" i="1"/>
  <c r="F83" i="1"/>
  <c r="L10" i="1"/>
  <c r="I30" i="1"/>
  <c r="L30" i="1" s="1"/>
  <c r="L24" i="1"/>
  <c r="R52" i="1"/>
  <c r="O56" i="1"/>
  <c r="R56" i="1" s="1"/>
  <c r="R83" i="1" l="1"/>
  <c r="L83" i="1"/>
</calcChain>
</file>

<file path=xl/sharedStrings.xml><?xml version="1.0" encoding="utf-8"?>
<sst xmlns="http://schemas.openxmlformats.org/spreadsheetml/2006/main" count="333" uniqueCount="66">
  <si>
    <t>Leases</t>
  </si>
  <si>
    <t>vehicles</t>
  </si>
  <si>
    <t>passenger</t>
  </si>
  <si>
    <t>commercial</t>
  </si>
  <si>
    <t>heavy vehicles</t>
  </si>
  <si>
    <t>typical trucks</t>
  </si>
  <si>
    <t>truck tractors</t>
  </si>
  <si>
    <t>semi trailers / trailers</t>
  </si>
  <si>
    <t>buses</t>
  </si>
  <si>
    <t>others</t>
  </si>
  <si>
    <t>machines</t>
  </si>
  <si>
    <t>IT</t>
  </si>
  <si>
    <t>ships, aircrafts</t>
  </si>
  <si>
    <t>equipment</t>
  </si>
  <si>
    <t>real estate - financing</t>
  </si>
  <si>
    <t>real estate - only management</t>
  </si>
  <si>
    <t>total leasing - financing</t>
  </si>
  <si>
    <t>Loans</t>
  </si>
  <si>
    <t>real estate</t>
  </si>
  <si>
    <t>total leasing</t>
  </si>
  <si>
    <t>Leases + loans</t>
  </si>
  <si>
    <t>total assets - financing</t>
  </si>
  <si>
    <t>I-III 2024 vs I-III 2023</t>
  </si>
  <si>
    <t>I-III 2023</t>
  </si>
  <si>
    <t>I-III 2024</t>
  </si>
  <si>
    <t>I-III 24/
I-III 23</t>
  </si>
  <si>
    <t>IV-VI 2024 vs IV-VI 2023</t>
  </si>
  <si>
    <t>IV-VI 2023</t>
  </si>
  <si>
    <t>IV-VI 2024</t>
  </si>
  <si>
    <t>IV-VI 24/
IV-VI 23</t>
  </si>
  <si>
    <t>I-VI 2024 vs I-VI 2023</t>
  </si>
  <si>
    <t>I-VI 2023</t>
  </si>
  <si>
    <t>I-VI 2024</t>
  </si>
  <si>
    <t>I-VI 24/
I-VI 23</t>
  </si>
  <si>
    <t xml:space="preserve">Polish Leasing Association </t>
  </si>
  <si>
    <t>WARSAW, 08-08-2024</t>
  </si>
  <si>
    <t>WARSAW - 08-08-2024</t>
  </si>
  <si>
    <t>Związek Polskiego Leasingu</t>
  </si>
  <si>
    <t>( 01.01.2024 - 30.06.2024 - wartość netto w mln PLN )</t>
  </si>
  <si>
    <t>Leasing</t>
  </si>
  <si>
    <t>Pożyczka</t>
  </si>
  <si>
    <t>leasing + pożyczka</t>
  </si>
  <si>
    <t>pojazdy</t>
  </si>
  <si>
    <t>pojazdy ciężkie</t>
  </si>
  <si>
    <t>ciągniki siodłowe</t>
  </si>
  <si>
    <t>naczepy / przyczepy</t>
  </si>
  <si>
    <t>autobusy</t>
  </si>
  <si>
    <t>inne</t>
  </si>
  <si>
    <t>MiU</t>
  </si>
  <si>
    <t>statki, samoloty, kolej</t>
  </si>
  <si>
    <t>ciężarowe do 3,5 t</t>
  </si>
  <si>
    <t>osobowe</t>
  </si>
  <si>
    <t>ruchomości - leasing</t>
  </si>
  <si>
    <t xml:space="preserve">Leasing - ogółem </t>
  </si>
  <si>
    <t>nieruchomości - leasing</t>
  </si>
  <si>
    <t>ruchomości - pożyczka</t>
  </si>
  <si>
    <t>nieruchomości - pożyczka</t>
  </si>
  <si>
    <t>pożyczka - ogółem</t>
  </si>
  <si>
    <t>leasing + pożyczka - ogółem</t>
  </si>
  <si>
    <t>nieruchomości - leasing + pożyczka</t>
  </si>
  <si>
    <t>ruchomości - leasing + pożyczka</t>
  </si>
  <si>
    <t>WARSZAWA - 08-08-2024</t>
  </si>
  <si>
    <t>ciężarowe pow. 3,5 t</t>
  </si>
  <si>
    <t>WARSZAWA, 08-08-2024</t>
  </si>
  <si>
    <t>Market [m PLN] 1&amp;2 Q 2024              ( 01.01.2024 - 30.06.2024)</t>
  </si>
  <si>
    <t xml:space="preserve">Finansowanie rynku po I półroczu 2024 r.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</si>
</sst>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%"/>
    <numFmt numFmtId="165" formatCode="#,##0.0"/>
    <numFmt numFmtId="166" formatCode="0.0"/>
  </numFmts>
  <fonts count="17" x14ac:knownFonts="1">
    <font>
      <sz val="10"/>
      <name val="Arial CE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b/>
      <sz val="14"/>
      <color indexed="8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sz val="10"/>
      <color theme="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0"/>
      <color theme="0" tint="-0.499984740745262"/>
      <name val="Calibri"/>
      <family val="2"/>
      <charset val="238"/>
      <scheme val="minor"/>
    </font>
    <font>
      <b/>
      <sz val="12"/>
      <color theme="0" tint="-0.499984740745262"/>
      <name val="Calibri"/>
      <family val="2"/>
      <charset val="238"/>
      <scheme val="minor"/>
    </font>
    <font>
      <b/>
      <sz val="10"/>
      <color theme="0" tint="-0.499984740745262"/>
      <name val="Calibri"/>
      <family val="2"/>
      <charset val="238"/>
      <scheme val="minor"/>
    </font>
    <font>
      <b/>
      <sz val="10"/>
      <color indexed="8"/>
      <name val="Calibri"/>
      <family val="2"/>
      <charset val="238"/>
      <scheme val="minor"/>
    </font>
    <font>
      <b/>
      <sz val="10"/>
      <color theme="0"/>
      <name val="Calibri"/>
      <family val="2"/>
      <charset val="238"/>
      <scheme val="minor"/>
    </font>
    <font>
      <b/>
      <sz val="10"/>
      <color indexed="45"/>
      <name val="Calibri"/>
      <family val="2"/>
      <charset val="238"/>
      <scheme val="minor"/>
    </font>
    <font>
      <sz val="10"/>
      <color indexed="45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B00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medium">
        <color indexed="55"/>
      </left>
      <right style="thin">
        <color indexed="55"/>
      </right>
      <top style="medium">
        <color indexed="55"/>
      </top>
      <bottom style="medium">
        <color indexed="55"/>
      </bottom>
      <diagonal/>
    </border>
    <border>
      <left style="thin">
        <color indexed="55"/>
      </left>
      <right style="thin">
        <color indexed="55"/>
      </right>
      <top style="medium">
        <color indexed="55"/>
      </top>
      <bottom style="medium">
        <color indexed="55"/>
      </bottom>
      <diagonal/>
    </border>
    <border>
      <left style="thin">
        <color indexed="55"/>
      </left>
      <right style="medium">
        <color indexed="55"/>
      </right>
      <top style="medium">
        <color indexed="55"/>
      </top>
      <bottom style="medium">
        <color indexed="55"/>
      </bottom>
      <diagonal/>
    </border>
    <border>
      <left style="medium">
        <color indexed="55"/>
      </left>
      <right style="medium">
        <color indexed="55"/>
      </right>
      <top style="medium">
        <color indexed="55"/>
      </top>
      <bottom style="medium">
        <color indexed="55"/>
      </bottom>
      <diagonal/>
    </border>
  </borders>
  <cellStyleXfs count="4">
    <xf numFmtId="0" fontId="0" fillId="0" borderId="0"/>
    <xf numFmtId="9" fontId="2" fillId="0" borderId="0" applyFont="0" applyFill="0" applyBorder="0" applyAlignment="0" applyProtection="0"/>
    <xf numFmtId="0" fontId="1" fillId="0" borderId="0" applyBorder="0"/>
    <xf numFmtId="0" fontId="1" fillId="0" borderId="0"/>
  </cellStyleXfs>
  <cellXfs count="67">
    <xf numFmtId="0" fontId="0" fillId="0" borderId="0" xfId="0"/>
    <xf numFmtId="0" fontId="3" fillId="4" borderId="0" xfId="2" applyFont="1" applyFill="1" applyAlignment="1">
      <alignment vertical="center"/>
    </xf>
    <xf numFmtId="0" fontId="4" fillId="4" borderId="0" xfId="2" applyFont="1" applyFill="1"/>
    <xf numFmtId="0" fontId="5" fillId="4" borderId="0" xfId="2" applyFont="1" applyFill="1"/>
    <xf numFmtId="0" fontId="6" fillId="0" borderId="0" xfId="2" applyFont="1"/>
    <xf numFmtId="0" fontId="7" fillId="4" borderId="0" xfId="2" applyFont="1" applyFill="1" applyAlignment="1">
      <alignment vertical="center"/>
    </xf>
    <xf numFmtId="0" fontId="5" fillId="4" borderId="0" xfId="0" applyFont="1" applyFill="1"/>
    <xf numFmtId="0" fontId="4" fillId="0" borderId="0" xfId="2" applyFont="1"/>
    <xf numFmtId="0" fontId="3" fillId="0" borderId="0" xfId="2" applyFont="1" applyAlignment="1">
      <alignment vertical="center"/>
    </xf>
    <xf numFmtId="0" fontId="7" fillId="0" borderId="0" xfId="2" applyFont="1" applyAlignment="1">
      <alignment vertical="center"/>
    </xf>
    <xf numFmtId="0" fontId="8" fillId="0" borderId="0" xfId="2" applyFont="1"/>
    <xf numFmtId="0" fontId="9" fillId="3" borderId="2" xfId="2" applyFont="1" applyFill="1" applyBorder="1" applyAlignment="1">
      <alignment vertical="center"/>
    </xf>
    <xf numFmtId="165" fontId="6" fillId="0" borderId="2" xfId="2" applyNumberFormat="1" applyFont="1" applyBorder="1" applyAlignment="1">
      <alignment vertical="center"/>
    </xf>
    <xf numFmtId="165" fontId="6" fillId="3" borderId="2" xfId="2" applyNumberFormat="1" applyFont="1" applyFill="1" applyBorder="1" applyAlignment="1">
      <alignment vertical="center"/>
    </xf>
    <xf numFmtId="9" fontId="6" fillId="0" borderId="0" xfId="1" applyFont="1" applyFill="1"/>
    <xf numFmtId="165" fontId="6" fillId="0" borderId="0" xfId="1" applyNumberFormat="1" applyFont="1" applyFill="1"/>
    <xf numFmtId="0" fontId="9" fillId="0" borderId="0" xfId="2" applyFont="1" applyAlignment="1">
      <alignment vertical="center"/>
    </xf>
    <xf numFmtId="165" fontId="6" fillId="0" borderId="0" xfId="2" applyNumberFormat="1" applyFont="1" applyAlignment="1">
      <alignment vertical="center"/>
    </xf>
    <xf numFmtId="0" fontId="6" fillId="0" borderId="0" xfId="2" applyFont="1" applyBorder="1"/>
    <xf numFmtId="0" fontId="10" fillId="0" borderId="0" xfId="2" applyFont="1"/>
    <xf numFmtId="165" fontId="10" fillId="0" borderId="0" xfId="2" applyNumberFormat="1" applyFont="1"/>
    <xf numFmtId="0" fontId="12" fillId="0" borderId="0" xfId="2" applyFont="1"/>
    <xf numFmtId="0" fontId="10" fillId="0" borderId="0" xfId="2" applyFont="1" applyBorder="1"/>
    <xf numFmtId="164" fontId="9" fillId="0" borderId="0" xfId="1" applyNumberFormat="1" applyFont="1" applyFill="1" applyBorder="1" applyAlignment="1"/>
    <xf numFmtId="165" fontId="9" fillId="0" borderId="0" xfId="1" applyNumberFormat="1" applyFont="1" applyFill="1" applyBorder="1" applyAlignment="1"/>
    <xf numFmtId="0" fontId="13" fillId="0" borderId="0" xfId="2" applyFont="1" applyAlignment="1">
      <alignment vertical="center"/>
    </xf>
    <xf numFmtId="0" fontId="13" fillId="0" borderId="0" xfId="2" applyFont="1" applyAlignment="1">
      <alignment horizontal="center" vertical="center" wrapText="1"/>
    </xf>
    <xf numFmtId="0" fontId="9" fillId="0" borderId="0" xfId="2" applyFont="1" applyBorder="1" applyAlignment="1">
      <alignment horizontal="center" vertical="center" wrapText="1"/>
    </xf>
    <xf numFmtId="0" fontId="14" fillId="2" borderId="1" xfId="2" applyFont="1" applyFill="1" applyBorder="1" applyAlignment="1">
      <alignment horizontal="center" vertical="center" wrapText="1"/>
    </xf>
    <xf numFmtId="0" fontId="14" fillId="0" borderId="0" xfId="2" applyFont="1" applyBorder="1" applyAlignment="1">
      <alignment horizontal="center" vertical="center" wrapText="1"/>
    </xf>
    <xf numFmtId="164" fontId="6" fillId="0" borderId="0" xfId="1" applyNumberFormat="1" applyFont="1" applyFill="1" applyBorder="1" applyAlignment="1">
      <alignment vertical="center"/>
    </xf>
    <xf numFmtId="164" fontId="6" fillId="0" borderId="2" xfId="1" applyNumberFormat="1" applyFont="1" applyFill="1" applyBorder="1" applyAlignment="1">
      <alignment vertical="center"/>
    </xf>
    <xf numFmtId="164" fontId="6" fillId="3" borderId="2" xfId="1" applyNumberFormat="1" applyFont="1" applyFill="1" applyBorder="1" applyAlignment="1">
      <alignment vertical="center"/>
    </xf>
    <xf numFmtId="0" fontId="6" fillId="3" borderId="2" xfId="2" applyFont="1" applyFill="1" applyBorder="1" applyAlignment="1">
      <alignment horizontal="left" vertical="center" indent="1"/>
    </xf>
    <xf numFmtId="0" fontId="6" fillId="3" borderId="2" xfId="2" applyFont="1" applyFill="1" applyBorder="1" applyAlignment="1">
      <alignment horizontal="left" vertical="center" indent="2"/>
    </xf>
    <xf numFmtId="164" fontId="9" fillId="0" borderId="0" xfId="1" applyNumberFormat="1" applyFont="1" applyFill="1" applyBorder="1" applyAlignment="1">
      <alignment vertical="center"/>
    </xf>
    <xf numFmtId="0" fontId="9" fillId="3" borderId="3" xfId="2" applyFont="1" applyFill="1" applyBorder="1" applyAlignment="1">
      <alignment vertical="center"/>
    </xf>
    <xf numFmtId="165" fontId="9" fillId="0" borderId="4" xfId="2" applyNumberFormat="1" applyFont="1" applyBorder="1" applyAlignment="1">
      <alignment vertical="center"/>
    </xf>
    <xf numFmtId="165" fontId="9" fillId="0" borderId="5" xfId="2" applyNumberFormat="1" applyFont="1" applyBorder="1" applyAlignment="1">
      <alignment vertical="center"/>
    </xf>
    <xf numFmtId="164" fontId="9" fillId="0" borderId="6" xfId="1" applyNumberFormat="1" applyFont="1" applyFill="1" applyBorder="1" applyAlignment="1">
      <alignment vertical="center"/>
    </xf>
    <xf numFmtId="164" fontId="9" fillId="3" borderId="6" xfId="1" applyNumberFormat="1" applyFont="1" applyFill="1" applyBorder="1" applyAlignment="1">
      <alignment vertical="center"/>
    </xf>
    <xf numFmtId="164" fontId="15" fillId="0" borderId="0" xfId="1" applyNumberFormat="1" applyFont="1" applyFill="1" applyBorder="1" applyAlignment="1">
      <alignment vertical="center"/>
    </xf>
    <xf numFmtId="0" fontId="15" fillId="0" borderId="0" xfId="2" applyFont="1" applyBorder="1" applyAlignment="1">
      <alignment vertical="center"/>
    </xf>
    <xf numFmtId="165" fontId="15" fillId="0" borderId="0" xfId="2" applyNumberFormat="1" applyFont="1" applyBorder="1" applyAlignment="1">
      <alignment vertical="center"/>
    </xf>
    <xf numFmtId="0" fontId="16" fillId="0" borderId="0" xfId="2" applyFont="1" applyBorder="1"/>
    <xf numFmtId="0" fontId="9" fillId="0" borderId="0" xfId="2" applyFont="1" applyBorder="1" applyAlignment="1">
      <alignment vertical="center"/>
    </xf>
    <xf numFmtId="165" fontId="9" fillId="0" borderId="0" xfId="2" applyNumberFormat="1" applyFont="1" applyBorder="1" applyAlignment="1">
      <alignment vertical="center"/>
    </xf>
    <xf numFmtId="0" fontId="9" fillId="0" borderId="3" xfId="2" applyFont="1" applyBorder="1" applyAlignment="1">
      <alignment vertical="center"/>
    </xf>
    <xf numFmtId="3" fontId="6" fillId="0" borderId="0" xfId="2" applyNumberFormat="1" applyFont="1" applyAlignment="1">
      <alignment vertical="center"/>
    </xf>
    <xf numFmtId="3" fontId="6" fillId="0" borderId="0" xfId="2" applyNumberFormat="1" applyFont="1"/>
    <xf numFmtId="0" fontId="12" fillId="0" borderId="0" xfId="2" applyFont="1" applyAlignment="1">
      <alignment vertical="center"/>
    </xf>
    <xf numFmtId="0" fontId="12" fillId="0" borderId="0" xfId="2" applyFont="1" applyBorder="1" applyAlignment="1">
      <alignment vertical="center"/>
    </xf>
    <xf numFmtId="9" fontId="6" fillId="0" borderId="0" xfId="1" applyFont="1" applyFill="1" applyBorder="1"/>
    <xf numFmtId="0" fontId="6" fillId="0" borderId="0" xfId="3" applyFont="1" applyAlignment="1">
      <alignment horizontal="center" vertical="center" wrapText="1"/>
    </xf>
    <xf numFmtId="166" fontId="6" fillId="0" borderId="0" xfId="2" applyNumberFormat="1" applyFont="1" applyBorder="1"/>
    <xf numFmtId="0" fontId="5" fillId="0" borderId="0" xfId="2" applyFont="1"/>
    <xf numFmtId="0" fontId="11" fillId="0" borderId="0" xfId="2" applyFont="1"/>
    <xf numFmtId="0" fontId="9" fillId="0" borderId="2" xfId="2" applyFont="1" applyBorder="1" applyAlignment="1">
      <alignment vertical="center"/>
    </xf>
    <xf numFmtId="0" fontId="6" fillId="0" borderId="2" xfId="2" applyFont="1" applyBorder="1" applyAlignment="1">
      <alignment horizontal="left" vertical="center" indent="1"/>
    </xf>
    <xf numFmtId="0" fontId="6" fillId="0" borderId="2" xfId="2" applyFont="1" applyBorder="1" applyAlignment="1">
      <alignment horizontal="left" vertical="center" indent="2"/>
    </xf>
    <xf numFmtId="0" fontId="7" fillId="0" borderId="0" xfId="2" applyFont="1" applyAlignment="1">
      <alignment horizontal="center" vertical="center" wrapText="1"/>
    </xf>
    <xf numFmtId="164" fontId="6" fillId="0" borderId="0" xfId="2" applyNumberFormat="1" applyFont="1"/>
    <xf numFmtId="164" fontId="6" fillId="0" borderId="0" xfId="2" applyNumberFormat="1" applyFont="1" applyAlignment="1">
      <alignment vertical="center"/>
    </xf>
    <xf numFmtId="165" fontId="6" fillId="0" borderId="0" xfId="2" applyNumberFormat="1" applyFont="1"/>
    <xf numFmtId="0" fontId="7" fillId="4" borderId="0" xfId="2" applyFont="1" applyFill="1" applyAlignment="1">
      <alignment vertical="center"/>
    </xf>
    <xf numFmtId="0" fontId="5" fillId="4" borderId="0" xfId="0" applyFont="1" applyFill="1"/>
    <xf numFmtId="0" fontId="7" fillId="0" borderId="0" xfId="2" applyFont="1" applyAlignment="1">
      <alignment horizontal="center" vertical="center" wrapText="1"/>
    </xf>
  </cellXfs>
  <cellStyles count="4">
    <cellStyle name="Normalny" xfId="0" builtinId="0"/>
    <cellStyle name="Normalny_Leasing market at the end of 2005" xfId="2" xr:uid="{E08FEA9F-B305-47D5-B8DB-48044288B6E9}"/>
    <cellStyle name="Normalny_wyniki.1q.2007.zbiorcze_ZPL" xfId="3" xr:uid="{142B5C59-F952-4AF9-9184-A815C0EEF938}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Equipment structure I-IIQ 2023 (Leases) 
</a:t>
            </a:r>
          </a:p>
        </c:rich>
      </c:tx>
      <c:layout>
        <c:manualLayout>
          <c:xMode val="edge"/>
          <c:yMode val="edge"/>
          <c:x val="0.14853949672939484"/>
          <c:y val="0.8122668074333986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65ED-4101-B0EF-5BF625ABF5A6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65ED-4101-B0EF-5BF625ABF5A6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65ED-4101-B0EF-5BF625ABF5A6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65ED-4101-B0EF-5BF625ABF5A6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65ED-4101-B0EF-5BF625ABF5A6}"/>
              </c:ext>
            </c:extLst>
          </c:dPt>
          <c:dLbls>
            <c:dLbl>
              <c:idx val="0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65ED-4101-B0EF-5BF625ABF5A6}"/>
                </c:ext>
              </c:extLst>
            </c:dLbl>
            <c:dLbl>
              <c:idx val="1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3-65ED-4101-B0EF-5BF625ABF5A6}"/>
                </c:ext>
              </c:extLst>
            </c:dLbl>
            <c:dLbl>
              <c:idx val="2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65ED-4101-B0EF-5BF625ABF5A6}"/>
                </c:ext>
              </c:extLst>
            </c:dLbl>
            <c:dLbl>
              <c:idx val="3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7-65ED-4101-B0EF-5BF625ABF5A6}"/>
                </c:ext>
              </c:extLst>
            </c:dLbl>
            <c:dLbl>
              <c:idx val="4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9-65ED-4101-B0EF-5BF625ABF5A6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(ENG!$N$10,ENG!$N$19:$N$22)</c:f>
              <c:strCache>
                <c:ptCount val="5"/>
                <c:pt idx="0">
                  <c:v>vehicles</c:v>
                </c:pt>
                <c:pt idx="1">
                  <c:v>machines</c:v>
                </c:pt>
                <c:pt idx="2">
                  <c:v>IT</c:v>
                </c:pt>
                <c:pt idx="3">
                  <c:v>ships, aircrafts</c:v>
                </c:pt>
                <c:pt idx="4">
                  <c:v>others</c:v>
                </c:pt>
              </c:strCache>
            </c:strRef>
          </c:cat>
          <c:val>
            <c:numRef>
              <c:f>(ENG!$O$10,ENG!$O$19:$O$22)</c:f>
              <c:numCache>
                <c:formatCode>#\ ##0.0</c:formatCode>
                <c:ptCount val="5"/>
                <c:pt idx="0">
                  <c:v>32015.381709867113</c:v>
                </c:pt>
                <c:pt idx="1">
                  <c:v>8200.2842274097984</c:v>
                </c:pt>
                <c:pt idx="2">
                  <c:v>383.38410871459183</c:v>
                </c:pt>
                <c:pt idx="3">
                  <c:v>703.15835051518104</c:v>
                </c:pt>
                <c:pt idx="4">
                  <c:v>201.79320084684585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65ED-4101-B0EF-5BF625ABF5A6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Equipment structure I-IIQ 2023 (Loans)</a:t>
            </a:r>
          </a:p>
        </c:rich>
      </c:tx>
      <c:layout>
        <c:manualLayout>
          <c:xMode val="edge"/>
          <c:yMode val="edge"/>
          <c:x val="0.1053617314229164"/>
          <c:y val="0.8152504772784943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6464-4C68-80BC-CC168C75C05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6464-4C68-80BC-CC168C75C053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6464-4C68-80BC-CC168C75C053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6464-4C68-80BC-CC168C75C053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6464-4C68-80BC-CC168C75C053}"/>
              </c:ext>
            </c:extLst>
          </c:dPt>
          <c:dLbls>
            <c:dLbl>
              <c:idx val="0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6464-4C68-80BC-CC168C75C053}"/>
                </c:ext>
              </c:extLst>
            </c:dLbl>
            <c:dLbl>
              <c:idx val="1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3-6464-4C68-80BC-CC168C75C053}"/>
                </c:ext>
              </c:extLst>
            </c:dLbl>
            <c:dLbl>
              <c:idx val="2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6464-4C68-80BC-CC168C75C053}"/>
                </c:ext>
              </c:extLst>
            </c:dLbl>
            <c:dLbl>
              <c:idx val="3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7-6464-4C68-80BC-CC168C75C053}"/>
                </c:ext>
              </c:extLst>
            </c:dLbl>
            <c:dLbl>
              <c:idx val="4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9-6464-4C68-80BC-CC168C75C053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(ENG!$N$38,ENG!$N$47:$N$50)</c:f>
              <c:strCache>
                <c:ptCount val="5"/>
                <c:pt idx="0">
                  <c:v>vehicles</c:v>
                </c:pt>
                <c:pt idx="1">
                  <c:v>machines</c:v>
                </c:pt>
                <c:pt idx="2">
                  <c:v>IT</c:v>
                </c:pt>
                <c:pt idx="3">
                  <c:v>ships, aircrafts</c:v>
                </c:pt>
                <c:pt idx="4">
                  <c:v>others</c:v>
                </c:pt>
              </c:strCache>
            </c:strRef>
          </c:cat>
          <c:val>
            <c:numRef>
              <c:f>(ENG!$O$38,ENG!$O$47:$O$50)</c:f>
              <c:numCache>
                <c:formatCode>#\ ##0.0</c:formatCode>
                <c:ptCount val="5"/>
                <c:pt idx="0">
                  <c:v>2022.4602089065386</c:v>
                </c:pt>
                <c:pt idx="1">
                  <c:v>3832.1451322639591</c:v>
                </c:pt>
                <c:pt idx="2">
                  <c:v>116.36284267709802</c:v>
                </c:pt>
                <c:pt idx="3">
                  <c:v>26.821823105709434</c:v>
                </c:pt>
                <c:pt idx="4">
                  <c:v>30.850783706678772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6464-4C68-80BC-CC168C75C053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Equipment structure I-IIQ 2023 (Leases + Loans) </a:t>
            </a:r>
          </a:p>
        </c:rich>
      </c:tx>
      <c:layout>
        <c:manualLayout>
          <c:xMode val="edge"/>
          <c:yMode val="edge"/>
          <c:x val="0.11932702266541417"/>
          <c:y val="0.8307563785589009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A10F-4F90-BFCB-224AE8030FB6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A10F-4F90-BFCB-224AE8030FB6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A10F-4F90-BFCB-224AE8030FB6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A10F-4F90-BFCB-224AE8030FB6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A10F-4F90-BFCB-224AE8030FB6}"/>
              </c:ext>
            </c:extLst>
          </c:dPt>
          <c:dLbls>
            <c:dLbl>
              <c:idx val="0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A10F-4F90-BFCB-224AE8030FB6}"/>
                </c:ext>
              </c:extLst>
            </c:dLbl>
            <c:dLbl>
              <c:idx val="1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3-A10F-4F90-BFCB-224AE8030FB6}"/>
                </c:ext>
              </c:extLst>
            </c:dLbl>
            <c:dLbl>
              <c:idx val="2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A10F-4F90-BFCB-224AE8030FB6}"/>
                </c:ext>
              </c:extLst>
            </c:dLbl>
            <c:dLbl>
              <c:idx val="3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7-A10F-4F90-BFCB-224AE8030FB6}"/>
                </c:ext>
              </c:extLst>
            </c:dLbl>
            <c:dLbl>
              <c:idx val="4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9-A10F-4F90-BFCB-224AE8030FB6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(ENG!$N$65,ENG!$N$74:$N$77)</c:f>
              <c:strCache>
                <c:ptCount val="5"/>
                <c:pt idx="0">
                  <c:v>vehicles</c:v>
                </c:pt>
                <c:pt idx="1">
                  <c:v>machines</c:v>
                </c:pt>
                <c:pt idx="2">
                  <c:v>IT</c:v>
                </c:pt>
                <c:pt idx="3">
                  <c:v>ships, aircrafts</c:v>
                </c:pt>
                <c:pt idx="4">
                  <c:v>others</c:v>
                </c:pt>
              </c:strCache>
            </c:strRef>
          </c:cat>
          <c:val>
            <c:numRef>
              <c:f>(ENG!$O$65,ENG!$O$74:$O$77)</c:f>
              <c:numCache>
                <c:formatCode>#\ ##0.0</c:formatCode>
                <c:ptCount val="5"/>
                <c:pt idx="0">
                  <c:v>34037.841918773658</c:v>
                </c:pt>
                <c:pt idx="1">
                  <c:v>12032.429359673757</c:v>
                </c:pt>
                <c:pt idx="2">
                  <c:v>499.74695139168983</c:v>
                </c:pt>
                <c:pt idx="3">
                  <c:v>729.98017362089047</c:v>
                </c:pt>
                <c:pt idx="4">
                  <c:v>232.64398455352463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A10F-4F90-BFCB-224AE8030FB6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orientation="portrait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Equipment structure I-IIQ 2024 (Leases) 
</a:t>
            </a:r>
          </a:p>
        </c:rich>
      </c:tx>
      <c:layout>
        <c:manualLayout>
          <c:xMode val="edge"/>
          <c:yMode val="edge"/>
          <c:x val="0.12674021620142309"/>
          <c:y val="0.7925680665784832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4C5B-43FB-9591-84AB856ACE32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4C5B-43FB-9591-84AB856ACE32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4C5B-43FB-9591-84AB856ACE32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4C5B-43FB-9591-84AB856ACE32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4C5B-43FB-9591-84AB856ACE32}"/>
              </c:ext>
            </c:extLst>
          </c:dPt>
          <c:dLbls>
            <c:dLbl>
              <c:idx val="0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4C5B-43FB-9591-84AB856ACE32}"/>
                </c:ext>
              </c:extLst>
            </c:dLbl>
            <c:dLbl>
              <c:idx val="1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3-4C5B-43FB-9591-84AB856ACE32}"/>
                </c:ext>
              </c:extLst>
            </c:dLbl>
            <c:dLbl>
              <c:idx val="2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4C5B-43FB-9591-84AB856ACE32}"/>
                </c:ext>
              </c:extLst>
            </c:dLbl>
            <c:dLbl>
              <c:idx val="3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7-4C5B-43FB-9591-84AB856ACE32}"/>
                </c:ext>
              </c:extLst>
            </c:dLbl>
            <c:dLbl>
              <c:idx val="4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9-4C5B-43FB-9591-84AB856ACE32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(ENG!$N$10,ENG!$N$19:$N$22)</c:f>
              <c:strCache>
                <c:ptCount val="5"/>
                <c:pt idx="0">
                  <c:v>vehicles</c:v>
                </c:pt>
                <c:pt idx="1">
                  <c:v>machines</c:v>
                </c:pt>
                <c:pt idx="2">
                  <c:v>IT</c:v>
                </c:pt>
                <c:pt idx="3">
                  <c:v>ships, aircrafts</c:v>
                </c:pt>
                <c:pt idx="4">
                  <c:v>others</c:v>
                </c:pt>
              </c:strCache>
            </c:strRef>
          </c:cat>
          <c:val>
            <c:numRef>
              <c:f>(ENG!$P$10,ENG!$P$19:$P$22)</c:f>
              <c:numCache>
                <c:formatCode>#\ ##0.0</c:formatCode>
                <c:ptCount val="5"/>
                <c:pt idx="0">
                  <c:v>37749.944152352531</c:v>
                </c:pt>
                <c:pt idx="1">
                  <c:v>8582.8598466588883</c:v>
                </c:pt>
                <c:pt idx="2">
                  <c:v>381.9661144373016</c:v>
                </c:pt>
                <c:pt idx="3">
                  <c:v>615.9603861222655</c:v>
                </c:pt>
                <c:pt idx="4">
                  <c:v>227.25268160461326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4C5B-43FB-9591-84AB856ACE32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Equipment structure I-IIQ 2024 (Loans)</a:t>
            </a:r>
          </a:p>
        </c:rich>
      </c:tx>
      <c:layout>
        <c:manualLayout>
          <c:xMode val="edge"/>
          <c:yMode val="edge"/>
          <c:x val="0.13598846754550056"/>
          <c:y val="0.8187082279218537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DCE4-42DE-98DD-A7DC360C5FD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DCE4-42DE-98DD-A7DC360C5FD3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DCE4-42DE-98DD-A7DC360C5FD3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DCE4-42DE-98DD-A7DC360C5FD3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DCE4-42DE-98DD-A7DC360C5FD3}"/>
              </c:ext>
            </c:extLst>
          </c:dPt>
          <c:dLbls>
            <c:dLbl>
              <c:idx val="0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DCE4-42DE-98DD-A7DC360C5FD3}"/>
                </c:ext>
              </c:extLst>
            </c:dLbl>
            <c:dLbl>
              <c:idx val="1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3-DCE4-42DE-98DD-A7DC360C5FD3}"/>
                </c:ext>
              </c:extLst>
            </c:dLbl>
            <c:dLbl>
              <c:idx val="2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DCE4-42DE-98DD-A7DC360C5FD3}"/>
                </c:ext>
              </c:extLst>
            </c:dLbl>
            <c:dLbl>
              <c:idx val="3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7-DCE4-42DE-98DD-A7DC360C5FD3}"/>
                </c:ext>
              </c:extLst>
            </c:dLbl>
            <c:dLbl>
              <c:idx val="4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9-DCE4-42DE-98DD-A7DC360C5FD3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(ENG!$N$38,ENG!$N$47:$N$50)</c:f>
              <c:strCache>
                <c:ptCount val="5"/>
                <c:pt idx="0">
                  <c:v>vehicles</c:v>
                </c:pt>
                <c:pt idx="1">
                  <c:v>machines</c:v>
                </c:pt>
                <c:pt idx="2">
                  <c:v>IT</c:v>
                </c:pt>
                <c:pt idx="3">
                  <c:v>ships, aircrafts</c:v>
                </c:pt>
                <c:pt idx="4">
                  <c:v>others</c:v>
                </c:pt>
              </c:strCache>
            </c:strRef>
          </c:cat>
          <c:val>
            <c:numRef>
              <c:f>(ENG!$P$38,ENG!$P$47:$P$50)</c:f>
              <c:numCache>
                <c:formatCode>#\ ##0.0</c:formatCode>
                <c:ptCount val="5"/>
                <c:pt idx="0">
                  <c:v>2142.2677864293655</c:v>
                </c:pt>
                <c:pt idx="1">
                  <c:v>4018.5151734877836</c:v>
                </c:pt>
                <c:pt idx="2">
                  <c:v>159.40220196045999</c:v>
                </c:pt>
                <c:pt idx="3">
                  <c:v>73.629785267795825</c:v>
                </c:pt>
                <c:pt idx="4">
                  <c:v>17.816675796462736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DCE4-42DE-98DD-A7DC360C5FD3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Equipment structure I-IIQ 2024 (Leases + Loans) </a:t>
            </a:r>
          </a:p>
        </c:rich>
      </c:tx>
      <c:layout>
        <c:manualLayout>
          <c:xMode val="edge"/>
          <c:yMode val="edge"/>
          <c:x val="0.10621713111181437"/>
          <c:y val="0.813460161364173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BEDE-4D6A-9C04-B710C91B0DCF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BEDE-4D6A-9C04-B710C91B0DCF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BEDE-4D6A-9C04-B710C91B0DCF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BEDE-4D6A-9C04-B710C91B0DCF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BEDE-4D6A-9C04-B710C91B0DCF}"/>
              </c:ext>
            </c:extLst>
          </c:dPt>
          <c:dLbls>
            <c:dLbl>
              <c:idx val="0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BEDE-4D6A-9C04-B710C91B0DCF}"/>
                </c:ext>
              </c:extLst>
            </c:dLbl>
            <c:dLbl>
              <c:idx val="1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3-BEDE-4D6A-9C04-B710C91B0DCF}"/>
                </c:ext>
              </c:extLst>
            </c:dLbl>
            <c:dLbl>
              <c:idx val="2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BEDE-4D6A-9C04-B710C91B0DCF}"/>
                </c:ext>
              </c:extLst>
            </c:dLbl>
            <c:dLbl>
              <c:idx val="3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7-BEDE-4D6A-9C04-B710C91B0DCF}"/>
                </c:ext>
              </c:extLst>
            </c:dLbl>
            <c:dLbl>
              <c:idx val="4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9-BEDE-4D6A-9C04-B710C91B0DCF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(ENG!$N$65,ENG!$N$74:$N$77)</c:f>
              <c:strCache>
                <c:ptCount val="5"/>
                <c:pt idx="0">
                  <c:v>vehicles</c:v>
                </c:pt>
                <c:pt idx="1">
                  <c:v>machines</c:v>
                </c:pt>
                <c:pt idx="2">
                  <c:v>IT</c:v>
                </c:pt>
                <c:pt idx="3">
                  <c:v>ships, aircrafts</c:v>
                </c:pt>
                <c:pt idx="4">
                  <c:v>others</c:v>
                </c:pt>
              </c:strCache>
            </c:strRef>
          </c:cat>
          <c:val>
            <c:numRef>
              <c:f>(ENG!$P$65,ENG!$P$74:$P$77)</c:f>
              <c:numCache>
                <c:formatCode>#\ ##0.0</c:formatCode>
                <c:ptCount val="5"/>
                <c:pt idx="0">
                  <c:v>39892.211938781889</c:v>
                </c:pt>
                <c:pt idx="1">
                  <c:v>12601.375020146672</c:v>
                </c:pt>
                <c:pt idx="2">
                  <c:v>541.36831639776165</c:v>
                </c:pt>
                <c:pt idx="3">
                  <c:v>689.5901713900613</c:v>
                </c:pt>
                <c:pt idx="4">
                  <c:v>245.06935740107599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BEDE-4D6A-9C04-B710C91B0DCF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orientation="portrait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Equipment structure I-IIQ 2023 (Leases) 
</a:t>
            </a:r>
          </a:p>
        </c:rich>
      </c:tx>
      <c:layout>
        <c:manualLayout>
          <c:xMode val="edge"/>
          <c:yMode val="edge"/>
          <c:x val="0.14853949672939484"/>
          <c:y val="0.8122668074333986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0D3C-4548-93C9-CC1CADD2E9C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0D3C-4548-93C9-CC1CADD2E9C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0D3C-4548-93C9-CC1CADD2E9C8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0D3C-4548-93C9-CC1CADD2E9C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0D3C-4548-93C9-CC1CADD2E9C8}"/>
              </c:ext>
            </c:extLst>
          </c:dPt>
          <c:dLbls>
            <c:dLbl>
              <c:idx val="0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0D3C-4548-93C9-CC1CADD2E9C8}"/>
                </c:ext>
              </c:extLst>
            </c:dLbl>
            <c:dLbl>
              <c:idx val="1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3-0D3C-4548-93C9-CC1CADD2E9C8}"/>
                </c:ext>
              </c:extLst>
            </c:dLbl>
            <c:dLbl>
              <c:idx val="2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0D3C-4548-93C9-CC1CADD2E9C8}"/>
                </c:ext>
              </c:extLst>
            </c:dLbl>
            <c:dLbl>
              <c:idx val="3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7-0D3C-4548-93C9-CC1CADD2E9C8}"/>
                </c:ext>
              </c:extLst>
            </c:dLbl>
            <c:dLbl>
              <c:idx val="4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9-0D3C-4548-93C9-CC1CADD2E9C8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(ENG!$N$10,ENG!$N$19:$N$22)</c:f>
              <c:strCache>
                <c:ptCount val="5"/>
                <c:pt idx="0">
                  <c:v>vehicles</c:v>
                </c:pt>
                <c:pt idx="1">
                  <c:v>machines</c:v>
                </c:pt>
                <c:pt idx="2">
                  <c:v>IT</c:v>
                </c:pt>
                <c:pt idx="3">
                  <c:v>ships, aircrafts</c:v>
                </c:pt>
                <c:pt idx="4">
                  <c:v>others</c:v>
                </c:pt>
              </c:strCache>
            </c:strRef>
          </c:cat>
          <c:val>
            <c:numRef>
              <c:f>(ENG!$O$10,ENG!$O$19:$O$22)</c:f>
              <c:numCache>
                <c:formatCode>#\ ##0.0</c:formatCode>
                <c:ptCount val="5"/>
                <c:pt idx="0">
                  <c:v>32015.381709867113</c:v>
                </c:pt>
                <c:pt idx="1">
                  <c:v>8200.2842274097984</c:v>
                </c:pt>
                <c:pt idx="2">
                  <c:v>383.38410871459183</c:v>
                </c:pt>
                <c:pt idx="3">
                  <c:v>703.15835051518104</c:v>
                </c:pt>
                <c:pt idx="4">
                  <c:v>201.79320084684585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0D3C-4548-93C9-CC1CADD2E9C8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Equipment structure I-IIQ 2023 (Loans)</a:t>
            </a:r>
          </a:p>
        </c:rich>
      </c:tx>
      <c:layout>
        <c:manualLayout>
          <c:xMode val="edge"/>
          <c:yMode val="edge"/>
          <c:x val="0.1053617314229164"/>
          <c:y val="0.8152504772784943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ECAC-49C9-BE4E-12699D67C4F1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ECAC-49C9-BE4E-12699D67C4F1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ECAC-49C9-BE4E-12699D67C4F1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ECAC-49C9-BE4E-12699D67C4F1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ECAC-49C9-BE4E-12699D67C4F1}"/>
              </c:ext>
            </c:extLst>
          </c:dPt>
          <c:dLbls>
            <c:dLbl>
              <c:idx val="0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ECAC-49C9-BE4E-12699D67C4F1}"/>
                </c:ext>
              </c:extLst>
            </c:dLbl>
            <c:dLbl>
              <c:idx val="1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3-ECAC-49C9-BE4E-12699D67C4F1}"/>
                </c:ext>
              </c:extLst>
            </c:dLbl>
            <c:dLbl>
              <c:idx val="2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ECAC-49C9-BE4E-12699D67C4F1}"/>
                </c:ext>
              </c:extLst>
            </c:dLbl>
            <c:dLbl>
              <c:idx val="3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7-ECAC-49C9-BE4E-12699D67C4F1}"/>
                </c:ext>
              </c:extLst>
            </c:dLbl>
            <c:dLbl>
              <c:idx val="4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9-ECAC-49C9-BE4E-12699D67C4F1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(ENG!$N$38,ENG!$N$47:$N$50)</c:f>
              <c:strCache>
                <c:ptCount val="5"/>
                <c:pt idx="0">
                  <c:v>vehicles</c:v>
                </c:pt>
                <c:pt idx="1">
                  <c:v>machines</c:v>
                </c:pt>
                <c:pt idx="2">
                  <c:v>IT</c:v>
                </c:pt>
                <c:pt idx="3">
                  <c:v>ships, aircrafts</c:v>
                </c:pt>
                <c:pt idx="4">
                  <c:v>others</c:v>
                </c:pt>
              </c:strCache>
            </c:strRef>
          </c:cat>
          <c:val>
            <c:numRef>
              <c:f>(ENG!$O$38,ENG!$O$47:$O$50)</c:f>
              <c:numCache>
                <c:formatCode>#\ ##0.0</c:formatCode>
                <c:ptCount val="5"/>
                <c:pt idx="0">
                  <c:v>2022.4602089065386</c:v>
                </c:pt>
                <c:pt idx="1">
                  <c:v>3832.1451322639591</c:v>
                </c:pt>
                <c:pt idx="2">
                  <c:v>116.36284267709802</c:v>
                </c:pt>
                <c:pt idx="3">
                  <c:v>26.821823105709434</c:v>
                </c:pt>
                <c:pt idx="4">
                  <c:v>30.850783706678772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CAC-49C9-BE4E-12699D67C4F1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Equipment structure I-IIQ 2023 (Leases + Loans) </a:t>
            </a:r>
          </a:p>
        </c:rich>
      </c:tx>
      <c:layout>
        <c:manualLayout>
          <c:xMode val="edge"/>
          <c:yMode val="edge"/>
          <c:x val="0.11932702266541417"/>
          <c:y val="0.8307563785589009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7C07-451B-A8FF-2A98E3770747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7C07-451B-A8FF-2A98E3770747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7C07-451B-A8FF-2A98E3770747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7C07-451B-A8FF-2A98E3770747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7C07-451B-A8FF-2A98E3770747}"/>
              </c:ext>
            </c:extLst>
          </c:dPt>
          <c:dLbls>
            <c:dLbl>
              <c:idx val="0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7C07-451B-A8FF-2A98E3770747}"/>
                </c:ext>
              </c:extLst>
            </c:dLbl>
            <c:dLbl>
              <c:idx val="1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3-7C07-451B-A8FF-2A98E3770747}"/>
                </c:ext>
              </c:extLst>
            </c:dLbl>
            <c:dLbl>
              <c:idx val="2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7C07-451B-A8FF-2A98E3770747}"/>
                </c:ext>
              </c:extLst>
            </c:dLbl>
            <c:dLbl>
              <c:idx val="3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7-7C07-451B-A8FF-2A98E3770747}"/>
                </c:ext>
              </c:extLst>
            </c:dLbl>
            <c:dLbl>
              <c:idx val="4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9-7C07-451B-A8FF-2A98E3770747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(ENG!$N$65,ENG!$N$74:$N$77)</c:f>
              <c:strCache>
                <c:ptCount val="5"/>
                <c:pt idx="0">
                  <c:v>vehicles</c:v>
                </c:pt>
                <c:pt idx="1">
                  <c:v>machines</c:v>
                </c:pt>
                <c:pt idx="2">
                  <c:v>IT</c:v>
                </c:pt>
                <c:pt idx="3">
                  <c:v>ships, aircrafts</c:v>
                </c:pt>
                <c:pt idx="4">
                  <c:v>others</c:v>
                </c:pt>
              </c:strCache>
            </c:strRef>
          </c:cat>
          <c:val>
            <c:numRef>
              <c:f>(ENG!$O$65,ENG!$O$74:$O$77)</c:f>
              <c:numCache>
                <c:formatCode>#\ ##0.0</c:formatCode>
                <c:ptCount val="5"/>
                <c:pt idx="0">
                  <c:v>34037.841918773658</c:v>
                </c:pt>
                <c:pt idx="1">
                  <c:v>12032.429359673757</c:v>
                </c:pt>
                <c:pt idx="2">
                  <c:v>499.74695139168983</c:v>
                </c:pt>
                <c:pt idx="3">
                  <c:v>729.98017362089047</c:v>
                </c:pt>
                <c:pt idx="4">
                  <c:v>232.64398455352463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7C07-451B-A8FF-2A98E3770747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orientation="portrait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Equipment structure I-IIQ 2024 (Leases) 
</a:t>
            </a:r>
          </a:p>
        </c:rich>
      </c:tx>
      <c:layout>
        <c:manualLayout>
          <c:xMode val="edge"/>
          <c:yMode val="edge"/>
          <c:x val="0.12674021620142309"/>
          <c:y val="0.7925680665784832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A371-4F36-B0DB-180DE4ABE1C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A371-4F36-B0DB-180DE4ABE1C3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A371-4F36-B0DB-180DE4ABE1C3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A371-4F36-B0DB-180DE4ABE1C3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A371-4F36-B0DB-180DE4ABE1C3}"/>
              </c:ext>
            </c:extLst>
          </c:dPt>
          <c:dLbls>
            <c:dLbl>
              <c:idx val="0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A371-4F36-B0DB-180DE4ABE1C3}"/>
                </c:ext>
              </c:extLst>
            </c:dLbl>
            <c:dLbl>
              <c:idx val="1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3-A371-4F36-B0DB-180DE4ABE1C3}"/>
                </c:ext>
              </c:extLst>
            </c:dLbl>
            <c:dLbl>
              <c:idx val="2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A371-4F36-B0DB-180DE4ABE1C3}"/>
                </c:ext>
              </c:extLst>
            </c:dLbl>
            <c:dLbl>
              <c:idx val="3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7-A371-4F36-B0DB-180DE4ABE1C3}"/>
                </c:ext>
              </c:extLst>
            </c:dLbl>
            <c:dLbl>
              <c:idx val="4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9-A371-4F36-B0DB-180DE4ABE1C3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(ENG!$N$10,ENG!$N$19:$N$22)</c:f>
              <c:strCache>
                <c:ptCount val="5"/>
                <c:pt idx="0">
                  <c:v>vehicles</c:v>
                </c:pt>
                <c:pt idx="1">
                  <c:v>machines</c:v>
                </c:pt>
                <c:pt idx="2">
                  <c:v>IT</c:v>
                </c:pt>
                <c:pt idx="3">
                  <c:v>ships, aircrafts</c:v>
                </c:pt>
                <c:pt idx="4">
                  <c:v>others</c:v>
                </c:pt>
              </c:strCache>
            </c:strRef>
          </c:cat>
          <c:val>
            <c:numRef>
              <c:f>(ENG!$P$10,ENG!$P$19:$P$22)</c:f>
              <c:numCache>
                <c:formatCode>#\ ##0.0</c:formatCode>
                <c:ptCount val="5"/>
                <c:pt idx="0">
                  <c:v>37749.944152352531</c:v>
                </c:pt>
                <c:pt idx="1">
                  <c:v>8582.8598466588883</c:v>
                </c:pt>
                <c:pt idx="2">
                  <c:v>381.9661144373016</c:v>
                </c:pt>
                <c:pt idx="3">
                  <c:v>615.9603861222655</c:v>
                </c:pt>
                <c:pt idx="4">
                  <c:v>227.25268160461326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A371-4F36-B0DB-180DE4ABE1C3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Equipment structure I-IIQ 2024 (Loans)</a:t>
            </a:r>
          </a:p>
        </c:rich>
      </c:tx>
      <c:layout>
        <c:manualLayout>
          <c:xMode val="edge"/>
          <c:yMode val="edge"/>
          <c:x val="0.13598846754550056"/>
          <c:y val="0.8187082279218537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2FBC-4D5D-8948-25BE053CF314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2FBC-4D5D-8948-25BE053CF314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2FBC-4D5D-8948-25BE053CF314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2FBC-4D5D-8948-25BE053CF314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2FBC-4D5D-8948-25BE053CF314}"/>
              </c:ext>
            </c:extLst>
          </c:dPt>
          <c:dLbls>
            <c:dLbl>
              <c:idx val="0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2FBC-4D5D-8948-25BE053CF314}"/>
                </c:ext>
              </c:extLst>
            </c:dLbl>
            <c:dLbl>
              <c:idx val="1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3-2FBC-4D5D-8948-25BE053CF314}"/>
                </c:ext>
              </c:extLst>
            </c:dLbl>
            <c:dLbl>
              <c:idx val="2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2FBC-4D5D-8948-25BE053CF314}"/>
                </c:ext>
              </c:extLst>
            </c:dLbl>
            <c:dLbl>
              <c:idx val="3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7-2FBC-4D5D-8948-25BE053CF314}"/>
                </c:ext>
              </c:extLst>
            </c:dLbl>
            <c:dLbl>
              <c:idx val="4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9-2FBC-4D5D-8948-25BE053CF314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(ENG!$N$38,ENG!$N$47:$N$50)</c:f>
              <c:strCache>
                <c:ptCount val="5"/>
                <c:pt idx="0">
                  <c:v>vehicles</c:v>
                </c:pt>
                <c:pt idx="1">
                  <c:v>machines</c:v>
                </c:pt>
                <c:pt idx="2">
                  <c:v>IT</c:v>
                </c:pt>
                <c:pt idx="3">
                  <c:v>ships, aircrafts</c:v>
                </c:pt>
                <c:pt idx="4">
                  <c:v>others</c:v>
                </c:pt>
              </c:strCache>
            </c:strRef>
          </c:cat>
          <c:val>
            <c:numRef>
              <c:f>(ENG!$P$38,ENG!$P$47:$P$50)</c:f>
              <c:numCache>
                <c:formatCode>#\ ##0.0</c:formatCode>
                <c:ptCount val="5"/>
                <c:pt idx="0">
                  <c:v>2142.2677864293655</c:v>
                </c:pt>
                <c:pt idx="1">
                  <c:v>4018.5151734877836</c:v>
                </c:pt>
                <c:pt idx="2">
                  <c:v>159.40220196045999</c:v>
                </c:pt>
                <c:pt idx="3">
                  <c:v>73.629785267795825</c:v>
                </c:pt>
                <c:pt idx="4">
                  <c:v>17.816675796462736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2FBC-4D5D-8948-25BE053CF314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Equipment structure I-IIQ 2024 (Leases + Loans) </a:t>
            </a:r>
          </a:p>
        </c:rich>
      </c:tx>
      <c:layout>
        <c:manualLayout>
          <c:xMode val="edge"/>
          <c:yMode val="edge"/>
          <c:x val="0.10621713111181437"/>
          <c:y val="0.813460161364173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9F23-466C-851A-55B8E36FCCC5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9F23-466C-851A-55B8E36FCCC5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9F23-466C-851A-55B8E36FCCC5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9F23-466C-851A-55B8E36FCCC5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9F23-466C-851A-55B8E36FCCC5}"/>
              </c:ext>
            </c:extLst>
          </c:dPt>
          <c:dLbls>
            <c:dLbl>
              <c:idx val="0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9F23-466C-851A-55B8E36FCCC5}"/>
                </c:ext>
              </c:extLst>
            </c:dLbl>
            <c:dLbl>
              <c:idx val="1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3-9F23-466C-851A-55B8E36FCCC5}"/>
                </c:ext>
              </c:extLst>
            </c:dLbl>
            <c:dLbl>
              <c:idx val="2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9F23-466C-851A-55B8E36FCCC5}"/>
                </c:ext>
              </c:extLst>
            </c:dLbl>
            <c:dLbl>
              <c:idx val="3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7-9F23-466C-851A-55B8E36FCCC5}"/>
                </c:ext>
              </c:extLst>
            </c:dLbl>
            <c:dLbl>
              <c:idx val="4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9-9F23-466C-851A-55B8E36FCCC5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(ENG!$N$65,ENG!$N$74:$N$77)</c:f>
              <c:strCache>
                <c:ptCount val="5"/>
                <c:pt idx="0">
                  <c:v>vehicles</c:v>
                </c:pt>
                <c:pt idx="1">
                  <c:v>machines</c:v>
                </c:pt>
                <c:pt idx="2">
                  <c:v>IT</c:v>
                </c:pt>
                <c:pt idx="3">
                  <c:v>ships, aircrafts</c:v>
                </c:pt>
                <c:pt idx="4">
                  <c:v>others</c:v>
                </c:pt>
              </c:strCache>
            </c:strRef>
          </c:cat>
          <c:val>
            <c:numRef>
              <c:f>(ENG!$P$65,ENG!$P$74:$P$77)</c:f>
              <c:numCache>
                <c:formatCode>#\ ##0.0</c:formatCode>
                <c:ptCount val="5"/>
                <c:pt idx="0">
                  <c:v>39892.211938781889</c:v>
                </c:pt>
                <c:pt idx="1">
                  <c:v>12601.375020146672</c:v>
                </c:pt>
                <c:pt idx="2">
                  <c:v>541.36831639776165</c:v>
                </c:pt>
                <c:pt idx="3">
                  <c:v>689.5901713900613</c:v>
                </c:pt>
                <c:pt idx="4">
                  <c:v>245.06935740107599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9F23-466C-851A-55B8E36FCCC5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orientation="portrait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STRUKTURA RUCHOMOŚCI I-II Q 2023 (LeasING) 
</a:t>
            </a:r>
          </a:p>
        </c:rich>
      </c:tx>
      <c:layout>
        <c:manualLayout>
          <c:xMode val="edge"/>
          <c:yMode val="edge"/>
          <c:x val="0.14853949672939484"/>
          <c:y val="0.8122668074333986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3364565663566034"/>
          <c:y val="0.24555118507535845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5D63-40CD-A6CA-209DA606D842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5D63-40CD-A6CA-209DA606D842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5D63-40CD-A6CA-209DA606D842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5D63-40CD-A6CA-209DA606D842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5D63-40CD-A6CA-209DA606D842}"/>
              </c:ext>
            </c:extLst>
          </c:dPt>
          <c:dLbls>
            <c:dLbl>
              <c:idx val="0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0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pojazdy</a:t>
                    </a:r>
                  </a:p>
                  <a:p>
                    <a:pPr>
                      <a:defRPr b="0">
                        <a:solidFill>
                          <a:sysClr val="windowText" lastClr="000000"/>
                        </a:solidFill>
                      </a:defRPr>
                    </a:pPr>
                    <a:fld id="{A1055C52-C7C5-4733-ABD1-6C1C4480678C}" type="PERCENTAGE">
                      <a:rPr lang="en-US" baseline="0"/>
                      <a:pPr>
                        <a:defRPr b="0">
                          <a:solidFill>
                            <a:sysClr val="windowText" lastClr="000000"/>
                          </a:solidFill>
                        </a:defRPr>
                      </a:pPr>
                      <a:t>[PROCENTOWE]</a:t>
                    </a:fld>
                    <a:endParaRPr lang="pl-PL"/>
                  </a:p>
                </c:rich>
              </c:tx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5D63-40CD-A6CA-209DA606D842}"/>
                </c:ext>
              </c:extLst>
            </c:dLbl>
            <c:dLbl>
              <c:idx val="1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0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aseline="0"/>
                      <a:t>MiU
</a:t>
                    </a:r>
                    <a:fld id="{D87F831F-BBFF-4F1D-8CA8-5F93D7451F5A}" type="PERCENTAGE">
                      <a:rPr lang="en-US" baseline="0"/>
                      <a:pPr>
                        <a:defRPr b="0">
                          <a:solidFill>
                            <a:sysClr val="windowText" lastClr="000000"/>
                          </a:solidFill>
                        </a:defRPr>
                      </a:pPr>
                      <a:t>[PROCENTOWE]</a:t>
                    </a:fld>
                    <a:endParaRPr lang="en-US" baseline="0"/>
                  </a:p>
                </c:rich>
              </c:tx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5D63-40CD-A6CA-209DA606D842}"/>
                </c:ext>
              </c:extLst>
            </c:dLbl>
            <c:dLbl>
              <c:idx val="2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5D63-40CD-A6CA-209DA606D842}"/>
                </c:ext>
              </c:extLst>
            </c:dLbl>
            <c:dLbl>
              <c:idx val="3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0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statki, samoloty kolej</a:t>
                    </a:r>
                  </a:p>
                  <a:p>
                    <a:pPr>
                      <a:defRPr b="0">
                        <a:solidFill>
                          <a:sysClr val="windowText" lastClr="000000"/>
                        </a:solidFill>
                      </a:defRPr>
                    </a:pPr>
                    <a:fld id="{5398B22D-FB93-434B-9DA6-97E02A6D53AC}" type="PERCENTAGE">
                      <a:rPr lang="en-US" baseline="0"/>
                      <a:pPr>
                        <a:defRPr b="0">
                          <a:solidFill>
                            <a:sysClr val="windowText" lastClr="000000"/>
                          </a:solidFill>
                        </a:defRPr>
                      </a:pPr>
                      <a:t>[PROCENTOWE]</a:t>
                    </a:fld>
                    <a:endParaRPr lang="pl-PL"/>
                  </a:p>
                </c:rich>
              </c:tx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7-5D63-40CD-A6CA-209DA606D842}"/>
                </c:ext>
              </c:extLst>
            </c:dLbl>
            <c:dLbl>
              <c:idx val="4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0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inne</a:t>
                    </a:r>
                    <a:r>
                      <a:rPr lang="en-US" baseline="0"/>
                      <a:t>
</a:t>
                    </a:r>
                    <a:fld id="{3256EBA4-DF1E-431D-A2CA-BF24E4D96EA7}" type="PERCENTAGE">
                      <a:rPr lang="en-US" baseline="0"/>
                      <a:pPr>
                        <a:defRPr b="0">
                          <a:solidFill>
                            <a:sysClr val="windowText" lastClr="000000"/>
                          </a:solidFill>
                        </a:defRPr>
                      </a:pPr>
                      <a:t>[PROCENTOWE]</a:t>
                    </a:fld>
                    <a:endParaRPr lang="en-US" baseline="0"/>
                  </a:p>
                </c:rich>
              </c:tx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9-5D63-40CD-A6CA-209DA606D842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(ENG!$N$10,ENG!$N$19:$N$22)</c:f>
              <c:strCache>
                <c:ptCount val="5"/>
                <c:pt idx="0">
                  <c:v>vehicles</c:v>
                </c:pt>
                <c:pt idx="1">
                  <c:v>machines</c:v>
                </c:pt>
                <c:pt idx="2">
                  <c:v>IT</c:v>
                </c:pt>
                <c:pt idx="3">
                  <c:v>ships, aircrafts</c:v>
                </c:pt>
                <c:pt idx="4">
                  <c:v>others</c:v>
                </c:pt>
              </c:strCache>
            </c:strRef>
          </c:cat>
          <c:val>
            <c:numRef>
              <c:f>(ENG!$O$10,ENG!$O$19:$O$22)</c:f>
              <c:numCache>
                <c:formatCode>#\ ##0.0</c:formatCode>
                <c:ptCount val="5"/>
                <c:pt idx="0">
                  <c:v>32015.381709867113</c:v>
                </c:pt>
                <c:pt idx="1">
                  <c:v>8200.2842274097984</c:v>
                </c:pt>
                <c:pt idx="2">
                  <c:v>383.38410871459183</c:v>
                </c:pt>
                <c:pt idx="3">
                  <c:v>703.15835051518104</c:v>
                </c:pt>
                <c:pt idx="4">
                  <c:v>201.79320084684585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5D63-40CD-A6CA-209DA606D842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STRUKTURA RUCHOMOŚCI I-II Q 2023 (POŻYCZKA)</a:t>
            </a:r>
          </a:p>
        </c:rich>
      </c:tx>
      <c:layout>
        <c:manualLayout>
          <c:xMode val="edge"/>
          <c:yMode val="edge"/>
          <c:x val="0.1053617314229164"/>
          <c:y val="0.8152504772784943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3502-49C4-B559-B7ADBC3ED25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3502-49C4-B559-B7ADBC3ED253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3502-49C4-B559-B7ADBC3ED253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3502-49C4-B559-B7ADBC3ED253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3502-49C4-B559-B7ADBC3ED253}"/>
              </c:ext>
            </c:extLst>
          </c:dPt>
          <c:dLbls>
            <c:dLbl>
              <c:idx val="0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0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pojazdy</a:t>
                    </a:r>
                    <a:r>
                      <a:rPr lang="en-US" baseline="0"/>
                      <a:t>
</a:t>
                    </a:r>
                    <a:fld id="{D8943BD9-B8A9-48D9-BB52-0CC145808F99}" type="PERCENTAGE">
                      <a:rPr lang="en-US" baseline="0"/>
                      <a:pPr>
                        <a:defRPr b="0">
                          <a:solidFill>
                            <a:sysClr val="windowText" lastClr="000000"/>
                          </a:solidFill>
                        </a:defRPr>
                      </a:pPr>
                      <a:t>[PROCENTOWE]</a:t>
                    </a:fld>
                    <a:endParaRPr lang="en-US" baseline="0"/>
                  </a:p>
                </c:rich>
              </c:tx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3502-49C4-B559-B7ADBC3ED253}"/>
                </c:ext>
              </c:extLst>
            </c:dLbl>
            <c:dLbl>
              <c:idx val="1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0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MIU</a:t>
                    </a:r>
                    <a:r>
                      <a:rPr lang="en-US" baseline="0"/>
                      <a:t>
</a:t>
                    </a:r>
                    <a:fld id="{F17E3C78-E51A-4FBB-A337-EEF7DFB0970A}" type="PERCENTAGE">
                      <a:rPr lang="en-US" baseline="0"/>
                      <a:pPr>
                        <a:defRPr b="0">
                          <a:solidFill>
                            <a:sysClr val="windowText" lastClr="000000"/>
                          </a:solidFill>
                        </a:defRPr>
                      </a:pPr>
                      <a:t>[PROCENTOWE]</a:t>
                    </a:fld>
                    <a:endParaRPr lang="en-US" baseline="0"/>
                  </a:p>
                </c:rich>
              </c:tx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3502-49C4-B559-B7ADBC3ED253}"/>
                </c:ext>
              </c:extLst>
            </c:dLbl>
            <c:dLbl>
              <c:idx val="2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3502-49C4-B559-B7ADBC3ED253}"/>
                </c:ext>
              </c:extLst>
            </c:dLbl>
            <c:dLbl>
              <c:idx val="3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0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statki, samoloty kolej</a:t>
                    </a:r>
                    <a:r>
                      <a:rPr lang="en-US" baseline="0"/>
                      <a:t>
</a:t>
                    </a:r>
                    <a:fld id="{FC0EC662-DFC9-460D-B8C1-7A64FA35AAB6}" type="PERCENTAGE">
                      <a:rPr lang="en-US" baseline="0"/>
                      <a:pPr>
                        <a:defRPr b="0">
                          <a:solidFill>
                            <a:sysClr val="windowText" lastClr="000000"/>
                          </a:solidFill>
                        </a:defRPr>
                      </a:pPr>
                      <a:t>[PROCENTOWE]</a:t>
                    </a:fld>
                    <a:endParaRPr lang="en-US" baseline="0"/>
                  </a:p>
                </c:rich>
              </c:tx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7-3502-49C4-B559-B7ADBC3ED253}"/>
                </c:ext>
              </c:extLst>
            </c:dLbl>
            <c:dLbl>
              <c:idx val="4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0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inne</a:t>
                    </a:r>
                    <a:r>
                      <a:rPr lang="en-US" baseline="0"/>
                      <a:t>
</a:t>
                    </a:r>
                    <a:fld id="{A4ACD4AD-B920-4374-8706-F51319394996}" type="PERCENTAGE">
                      <a:rPr lang="en-US" baseline="0"/>
                      <a:pPr>
                        <a:defRPr b="0">
                          <a:solidFill>
                            <a:sysClr val="windowText" lastClr="000000"/>
                          </a:solidFill>
                        </a:defRPr>
                      </a:pPr>
                      <a:t>[PROCENTOWE]</a:t>
                    </a:fld>
                    <a:endParaRPr lang="en-US" baseline="0"/>
                  </a:p>
                </c:rich>
              </c:tx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9-3502-49C4-B559-B7ADBC3ED253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(ENG!$N$38,ENG!$N$47:$N$50)</c:f>
              <c:strCache>
                <c:ptCount val="5"/>
                <c:pt idx="0">
                  <c:v>vehicles</c:v>
                </c:pt>
                <c:pt idx="1">
                  <c:v>machines</c:v>
                </c:pt>
                <c:pt idx="2">
                  <c:v>IT</c:v>
                </c:pt>
                <c:pt idx="3">
                  <c:v>ships, aircrafts</c:v>
                </c:pt>
                <c:pt idx="4">
                  <c:v>others</c:v>
                </c:pt>
              </c:strCache>
            </c:strRef>
          </c:cat>
          <c:val>
            <c:numRef>
              <c:f>(ENG!$O$38,ENG!$O$47:$O$50)</c:f>
              <c:numCache>
                <c:formatCode>#\ ##0.0</c:formatCode>
                <c:ptCount val="5"/>
                <c:pt idx="0">
                  <c:v>2022.4602089065386</c:v>
                </c:pt>
                <c:pt idx="1">
                  <c:v>3832.1451322639591</c:v>
                </c:pt>
                <c:pt idx="2">
                  <c:v>116.36284267709802</c:v>
                </c:pt>
                <c:pt idx="3">
                  <c:v>26.821823105709434</c:v>
                </c:pt>
                <c:pt idx="4">
                  <c:v>30.850783706678772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3502-49C4-B559-B7ADBC3ED253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STRUKTURA RUCHOMOŚCI I-II Q 2023 (LEASING + POŻYCZKA) </a:t>
            </a:r>
          </a:p>
        </c:rich>
      </c:tx>
      <c:layout>
        <c:manualLayout>
          <c:xMode val="edge"/>
          <c:yMode val="edge"/>
          <c:x val="0.11932702266541417"/>
          <c:y val="0.8307563785589009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4234286305187028"/>
          <c:y val="0.24555139423608735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1BFB-4A86-9378-675FBD3E6EE4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1BFB-4A86-9378-675FBD3E6EE4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1BFB-4A86-9378-675FBD3E6EE4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1BFB-4A86-9378-675FBD3E6EE4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1BFB-4A86-9378-675FBD3E6EE4}"/>
              </c:ext>
            </c:extLst>
          </c:dPt>
          <c:dLbls>
            <c:dLbl>
              <c:idx val="0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0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pojazdy</a:t>
                    </a:r>
                    <a:r>
                      <a:rPr lang="en-US" baseline="0"/>
                      <a:t>
</a:t>
                    </a:r>
                    <a:fld id="{5B32034C-4211-4D4A-9132-7F63427EDEBD}" type="PERCENTAGE">
                      <a:rPr lang="en-US" baseline="0"/>
                      <a:pPr>
                        <a:defRPr b="0">
                          <a:solidFill>
                            <a:sysClr val="windowText" lastClr="000000"/>
                          </a:solidFill>
                        </a:defRPr>
                      </a:pPr>
                      <a:t>[PROCENTOWE]</a:t>
                    </a:fld>
                    <a:endParaRPr lang="en-US" baseline="0"/>
                  </a:p>
                </c:rich>
              </c:tx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1BFB-4A86-9378-675FBD3E6EE4}"/>
                </c:ext>
              </c:extLst>
            </c:dLbl>
            <c:dLbl>
              <c:idx val="1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0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MiU</a:t>
                    </a:r>
                    <a:r>
                      <a:rPr lang="en-US" baseline="0"/>
                      <a:t>
</a:t>
                    </a:r>
                    <a:fld id="{C0DAAA5C-081A-47EA-8FED-367199AC5A63}" type="PERCENTAGE">
                      <a:rPr lang="en-US" baseline="0"/>
                      <a:pPr>
                        <a:defRPr b="0">
                          <a:solidFill>
                            <a:sysClr val="windowText" lastClr="000000"/>
                          </a:solidFill>
                        </a:defRPr>
                      </a:pPr>
                      <a:t>[PROCENTOWE]</a:t>
                    </a:fld>
                    <a:endParaRPr lang="en-US" baseline="0"/>
                  </a:p>
                </c:rich>
              </c:tx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1BFB-4A86-9378-675FBD3E6EE4}"/>
                </c:ext>
              </c:extLst>
            </c:dLbl>
            <c:dLbl>
              <c:idx val="2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1BFB-4A86-9378-675FBD3E6EE4}"/>
                </c:ext>
              </c:extLst>
            </c:dLbl>
            <c:dLbl>
              <c:idx val="3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0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statki, samoloty kolej</a:t>
                    </a:r>
                    <a:r>
                      <a:rPr lang="en-US" baseline="0"/>
                      <a:t>
</a:t>
                    </a:r>
                    <a:fld id="{8A309810-E3F0-475C-B125-764D94C15E97}" type="PERCENTAGE">
                      <a:rPr lang="en-US" baseline="0"/>
                      <a:pPr>
                        <a:defRPr b="0">
                          <a:solidFill>
                            <a:sysClr val="windowText" lastClr="000000"/>
                          </a:solidFill>
                        </a:defRPr>
                      </a:pPr>
                      <a:t>[PROCENTOWE]</a:t>
                    </a:fld>
                    <a:endParaRPr lang="en-US" baseline="0"/>
                  </a:p>
                </c:rich>
              </c:tx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7-1BFB-4A86-9378-675FBD3E6EE4}"/>
                </c:ext>
              </c:extLst>
            </c:dLbl>
            <c:dLbl>
              <c:idx val="4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0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inne</a:t>
                    </a:r>
                    <a:r>
                      <a:rPr lang="en-US" baseline="0"/>
                      <a:t>
</a:t>
                    </a:r>
                    <a:fld id="{0D2FD1D8-4577-4516-8C9B-B605FBA1C5A5}" type="PERCENTAGE">
                      <a:rPr lang="en-US" baseline="0"/>
                      <a:pPr>
                        <a:defRPr b="0">
                          <a:solidFill>
                            <a:sysClr val="windowText" lastClr="000000"/>
                          </a:solidFill>
                        </a:defRPr>
                      </a:pPr>
                      <a:t>[PROCENTOWE]</a:t>
                    </a:fld>
                    <a:endParaRPr lang="en-US" baseline="0"/>
                  </a:p>
                </c:rich>
              </c:tx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9-1BFB-4A86-9378-675FBD3E6EE4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(ENG!$N$65,ENG!$N$74:$N$77)</c:f>
              <c:strCache>
                <c:ptCount val="5"/>
                <c:pt idx="0">
                  <c:v>vehicles</c:v>
                </c:pt>
                <c:pt idx="1">
                  <c:v>machines</c:v>
                </c:pt>
                <c:pt idx="2">
                  <c:v>IT</c:v>
                </c:pt>
                <c:pt idx="3">
                  <c:v>ships, aircrafts</c:v>
                </c:pt>
                <c:pt idx="4">
                  <c:v>others</c:v>
                </c:pt>
              </c:strCache>
            </c:strRef>
          </c:cat>
          <c:val>
            <c:numRef>
              <c:f>(ENG!$O$65,ENG!$O$74:$O$77)</c:f>
              <c:numCache>
                <c:formatCode>#\ ##0.0</c:formatCode>
                <c:ptCount val="5"/>
                <c:pt idx="0">
                  <c:v>34037.841918773658</c:v>
                </c:pt>
                <c:pt idx="1">
                  <c:v>12032.429359673757</c:v>
                </c:pt>
                <c:pt idx="2">
                  <c:v>499.74695139168983</c:v>
                </c:pt>
                <c:pt idx="3">
                  <c:v>729.98017362089047</c:v>
                </c:pt>
                <c:pt idx="4">
                  <c:v>232.64398455352463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1BFB-4A86-9378-675FBD3E6EE4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orientation="portrait"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STRUKTURA RUCHOMOŚCI I-II Q 2024 (LEASING) 
</a:t>
            </a:r>
          </a:p>
        </c:rich>
      </c:tx>
      <c:layout>
        <c:manualLayout>
          <c:xMode val="edge"/>
          <c:yMode val="edge"/>
          <c:x val="0.12674021620142309"/>
          <c:y val="0.7925680665784832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37EA-41E6-83F9-ED9FC086A80F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37EA-41E6-83F9-ED9FC086A80F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37EA-41E6-83F9-ED9FC086A80F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37EA-41E6-83F9-ED9FC086A80F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37EA-41E6-83F9-ED9FC086A80F}"/>
              </c:ext>
            </c:extLst>
          </c:dPt>
          <c:dLbls>
            <c:dLbl>
              <c:idx val="0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0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pojazdy</a:t>
                    </a:r>
                    <a:r>
                      <a:rPr lang="en-US" baseline="0"/>
                      <a:t>
</a:t>
                    </a:r>
                    <a:fld id="{17C365A9-7857-4A4F-8980-849F1F68D5F9}" type="PERCENTAGE">
                      <a:rPr lang="en-US" baseline="0"/>
                      <a:pPr>
                        <a:defRPr b="0">
                          <a:solidFill>
                            <a:sysClr val="windowText" lastClr="000000"/>
                          </a:solidFill>
                        </a:defRPr>
                      </a:pPr>
                      <a:t>[PROCENTOWE]</a:t>
                    </a:fld>
                    <a:endParaRPr lang="en-US" baseline="0"/>
                  </a:p>
                </c:rich>
              </c:tx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37EA-41E6-83F9-ED9FC086A80F}"/>
                </c:ext>
              </c:extLst>
            </c:dLbl>
            <c:dLbl>
              <c:idx val="1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0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MiU</a:t>
                    </a:r>
                    <a:r>
                      <a:rPr lang="en-US" baseline="0"/>
                      <a:t>
</a:t>
                    </a:r>
                    <a:fld id="{9814CD04-4DA0-4978-82F3-5D064C5DD5BC}" type="PERCENTAGE">
                      <a:rPr lang="en-US" baseline="0"/>
                      <a:pPr>
                        <a:defRPr b="0">
                          <a:solidFill>
                            <a:sysClr val="windowText" lastClr="000000"/>
                          </a:solidFill>
                        </a:defRPr>
                      </a:pPr>
                      <a:t>[PROCENTOWE]</a:t>
                    </a:fld>
                    <a:endParaRPr lang="en-US" baseline="0"/>
                  </a:p>
                </c:rich>
              </c:tx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37EA-41E6-83F9-ED9FC086A80F}"/>
                </c:ext>
              </c:extLst>
            </c:dLbl>
            <c:dLbl>
              <c:idx val="2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37EA-41E6-83F9-ED9FC086A80F}"/>
                </c:ext>
              </c:extLst>
            </c:dLbl>
            <c:dLbl>
              <c:idx val="3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0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aseline="0"/>
                      <a:t>statki, samoloty kolej
</a:t>
                    </a:r>
                    <a:fld id="{E28F3A33-C3C0-4CF1-894A-98ACEC9B4792}" type="PERCENTAGE">
                      <a:rPr lang="en-US" baseline="0"/>
                      <a:pPr>
                        <a:defRPr b="0">
                          <a:solidFill>
                            <a:sysClr val="windowText" lastClr="000000"/>
                          </a:solidFill>
                        </a:defRPr>
                      </a:pPr>
                      <a:t>[PROCENTOWE]</a:t>
                    </a:fld>
                    <a:endParaRPr lang="en-US" baseline="0"/>
                  </a:p>
                </c:rich>
              </c:tx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7-37EA-41E6-83F9-ED9FC086A80F}"/>
                </c:ext>
              </c:extLst>
            </c:dLbl>
            <c:dLbl>
              <c:idx val="4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0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inne</a:t>
                    </a:r>
                    <a:r>
                      <a:rPr lang="en-US" baseline="0"/>
                      <a:t>
</a:t>
                    </a:r>
                    <a:fld id="{36DA20E8-AF6F-42A6-AAD8-7DF7DAFA566C}" type="PERCENTAGE">
                      <a:rPr lang="en-US" baseline="0"/>
                      <a:pPr>
                        <a:defRPr b="0">
                          <a:solidFill>
                            <a:sysClr val="windowText" lastClr="000000"/>
                          </a:solidFill>
                        </a:defRPr>
                      </a:pPr>
                      <a:t>[PROCENTOWE]</a:t>
                    </a:fld>
                    <a:endParaRPr lang="en-US" baseline="0"/>
                  </a:p>
                </c:rich>
              </c:tx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9-37EA-41E6-83F9-ED9FC086A80F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(ENG!$N$10,ENG!$N$19:$N$22)</c:f>
              <c:strCache>
                <c:ptCount val="5"/>
                <c:pt idx="0">
                  <c:v>vehicles</c:v>
                </c:pt>
                <c:pt idx="1">
                  <c:v>machines</c:v>
                </c:pt>
                <c:pt idx="2">
                  <c:v>IT</c:v>
                </c:pt>
                <c:pt idx="3">
                  <c:v>ships, aircrafts</c:v>
                </c:pt>
                <c:pt idx="4">
                  <c:v>others</c:v>
                </c:pt>
              </c:strCache>
            </c:strRef>
          </c:cat>
          <c:val>
            <c:numRef>
              <c:f>(ENG!$P$10,ENG!$P$19:$P$22)</c:f>
              <c:numCache>
                <c:formatCode>#\ ##0.0</c:formatCode>
                <c:ptCount val="5"/>
                <c:pt idx="0">
                  <c:v>37749.944152352531</c:v>
                </c:pt>
                <c:pt idx="1">
                  <c:v>8582.8598466588883</c:v>
                </c:pt>
                <c:pt idx="2">
                  <c:v>381.9661144373016</c:v>
                </c:pt>
                <c:pt idx="3">
                  <c:v>615.9603861222655</c:v>
                </c:pt>
                <c:pt idx="4">
                  <c:v>227.25268160461326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37EA-41E6-83F9-ED9FC086A80F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STRUKTURA RUCHOMOŚCI I-II Q 2024 (POŻYCZKA)</a:t>
            </a:r>
          </a:p>
        </c:rich>
      </c:tx>
      <c:layout>
        <c:manualLayout>
          <c:xMode val="edge"/>
          <c:yMode val="edge"/>
          <c:x val="0.13598836787921612"/>
          <c:y val="0.7726847482163512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FF12-4052-97C4-8B9F9EAEA9DC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FF12-4052-97C4-8B9F9EAEA9DC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FF12-4052-97C4-8B9F9EAEA9DC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FF12-4052-97C4-8B9F9EAEA9DC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FF12-4052-97C4-8B9F9EAEA9DC}"/>
              </c:ext>
            </c:extLst>
          </c:dPt>
          <c:dLbls>
            <c:dLbl>
              <c:idx val="0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0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pojazdy</a:t>
                    </a:r>
                    <a:r>
                      <a:rPr lang="en-US" baseline="0"/>
                      <a:t>
</a:t>
                    </a:r>
                    <a:fld id="{E937B0FC-EB01-4D02-A7C6-4F79FF0C17DF}" type="PERCENTAGE">
                      <a:rPr lang="en-US" baseline="0"/>
                      <a:pPr>
                        <a:defRPr b="0">
                          <a:solidFill>
                            <a:sysClr val="windowText" lastClr="000000"/>
                          </a:solidFill>
                        </a:defRPr>
                      </a:pPr>
                      <a:t>[PROCENTOWE]</a:t>
                    </a:fld>
                    <a:endParaRPr lang="en-US" baseline="0"/>
                  </a:p>
                </c:rich>
              </c:tx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FF12-4052-97C4-8B9F9EAEA9DC}"/>
                </c:ext>
              </c:extLst>
            </c:dLbl>
            <c:dLbl>
              <c:idx val="1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0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MiU</a:t>
                    </a:r>
                    <a:r>
                      <a:rPr lang="en-US" baseline="0"/>
                      <a:t>
</a:t>
                    </a:r>
                    <a:fld id="{82B5390D-7B39-47EC-AF99-5F65FB34F136}" type="PERCENTAGE">
                      <a:rPr lang="en-US" baseline="0"/>
                      <a:pPr>
                        <a:defRPr b="0">
                          <a:solidFill>
                            <a:sysClr val="windowText" lastClr="000000"/>
                          </a:solidFill>
                        </a:defRPr>
                      </a:pPr>
                      <a:t>[PROCENTOWE]</a:t>
                    </a:fld>
                    <a:endParaRPr lang="en-US" baseline="0"/>
                  </a:p>
                </c:rich>
              </c:tx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FF12-4052-97C4-8B9F9EAEA9DC}"/>
                </c:ext>
              </c:extLst>
            </c:dLbl>
            <c:dLbl>
              <c:idx val="2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FF12-4052-97C4-8B9F9EAEA9DC}"/>
                </c:ext>
              </c:extLst>
            </c:dLbl>
            <c:dLbl>
              <c:idx val="3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0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statki, samoloty kolej</a:t>
                    </a:r>
                    <a:r>
                      <a:rPr lang="en-US" baseline="0"/>
                      <a:t>
</a:t>
                    </a:r>
                    <a:fld id="{95E312A5-A054-47D3-8D8A-34868C7457C9}" type="PERCENTAGE">
                      <a:rPr lang="en-US" baseline="0"/>
                      <a:pPr>
                        <a:defRPr b="0">
                          <a:solidFill>
                            <a:sysClr val="windowText" lastClr="000000"/>
                          </a:solidFill>
                        </a:defRPr>
                      </a:pPr>
                      <a:t>[PROCENTOWE]</a:t>
                    </a:fld>
                    <a:endParaRPr lang="en-US" baseline="0"/>
                  </a:p>
                </c:rich>
              </c:tx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7-FF12-4052-97C4-8B9F9EAEA9DC}"/>
                </c:ext>
              </c:extLst>
            </c:dLbl>
            <c:dLbl>
              <c:idx val="4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0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aseline="0"/>
                      <a:t>inne
</a:t>
                    </a:r>
                    <a:fld id="{3C037E3B-6B53-4DE3-8B01-6A2A6145F1E5}" type="PERCENTAGE">
                      <a:rPr lang="en-US" baseline="0"/>
                      <a:pPr>
                        <a:defRPr b="0">
                          <a:solidFill>
                            <a:sysClr val="windowText" lastClr="000000"/>
                          </a:solidFill>
                        </a:defRPr>
                      </a:pPr>
                      <a:t>[PROCENTOWE]</a:t>
                    </a:fld>
                    <a:endParaRPr lang="en-US" baseline="0"/>
                  </a:p>
                </c:rich>
              </c:tx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9-FF12-4052-97C4-8B9F9EAEA9DC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(ENG!$N$38,ENG!$N$47:$N$50)</c:f>
              <c:strCache>
                <c:ptCount val="5"/>
                <c:pt idx="0">
                  <c:v>vehicles</c:v>
                </c:pt>
                <c:pt idx="1">
                  <c:v>machines</c:v>
                </c:pt>
                <c:pt idx="2">
                  <c:v>IT</c:v>
                </c:pt>
                <c:pt idx="3">
                  <c:v>ships, aircrafts</c:v>
                </c:pt>
                <c:pt idx="4">
                  <c:v>others</c:v>
                </c:pt>
              </c:strCache>
            </c:strRef>
          </c:cat>
          <c:val>
            <c:numRef>
              <c:f>(ENG!$P$38,ENG!$P$47:$P$50)</c:f>
              <c:numCache>
                <c:formatCode>#\ ##0.0</c:formatCode>
                <c:ptCount val="5"/>
                <c:pt idx="0">
                  <c:v>2142.2677864293655</c:v>
                </c:pt>
                <c:pt idx="1">
                  <c:v>4018.5151734877836</c:v>
                </c:pt>
                <c:pt idx="2">
                  <c:v>159.40220196045999</c:v>
                </c:pt>
                <c:pt idx="3">
                  <c:v>73.629785267795825</c:v>
                </c:pt>
                <c:pt idx="4">
                  <c:v>17.816675796462736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FF12-4052-97C4-8B9F9EAEA9DC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STRUKTURA RUCHOMOŚCI I-II Q 2024 (LEASING + POŻYCZKA) </a:t>
            </a:r>
          </a:p>
        </c:rich>
      </c:tx>
      <c:layout>
        <c:manualLayout>
          <c:xMode val="edge"/>
          <c:yMode val="edge"/>
          <c:x val="0.10621713111181437"/>
          <c:y val="0.813460161364173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0245-4CD6-B72A-423AFBD844A2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0245-4CD6-B72A-423AFBD844A2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0245-4CD6-B72A-423AFBD844A2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0245-4CD6-B72A-423AFBD844A2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0245-4CD6-B72A-423AFBD844A2}"/>
              </c:ext>
            </c:extLst>
          </c:dPt>
          <c:dLbls>
            <c:dLbl>
              <c:idx val="0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0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pojazdy</a:t>
                    </a:r>
                    <a:r>
                      <a:rPr lang="en-US" baseline="0"/>
                      <a:t>
</a:t>
                    </a:r>
                    <a:fld id="{D3C64F6C-020D-48CC-A71A-FD5C06DEAFEF}" type="PERCENTAGE">
                      <a:rPr lang="en-US" baseline="0"/>
                      <a:pPr>
                        <a:defRPr b="0">
                          <a:solidFill>
                            <a:sysClr val="windowText" lastClr="000000"/>
                          </a:solidFill>
                        </a:defRPr>
                      </a:pPr>
                      <a:t>[PROCENTOWE]</a:t>
                    </a:fld>
                    <a:endParaRPr lang="en-US" baseline="0"/>
                  </a:p>
                </c:rich>
              </c:tx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0245-4CD6-B72A-423AFBD844A2}"/>
                </c:ext>
              </c:extLst>
            </c:dLbl>
            <c:dLbl>
              <c:idx val="1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0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MiU</a:t>
                    </a:r>
                    <a:r>
                      <a:rPr lang="en-US" baseline="0"/>
                      <a:t>
</a:t>
                    </a:r>
                    <a:fld id="{36C26095-869A-4B03-82F2-61CDEF02D13C}" type="PERCENTAGE">
                      <a:rPr lang="en-US" baseline="0"/>
                      <a:pPr>
                        <a:defRPr b="0">
                          <a:solidFill>
                            <a:sysClr val="windowText" lastClr="000000"/>
                          </a:solidFill>
                        </a:defRPr>
                      </a:pPr>
                      <a:t>[PROCENTOWE]</a:t>
                    </a:fld>
                    <a:endParaRPr lang="en-US" baseline="0"/>
                  </a:p>
                </c:rich>
              </c:tx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0245-4CD6-B72A-423AFBD844A2}"/>
                </c:ext>
              </c:extLst>
            </c:dLbl>
            <c:dLbl>
              <c:idx val="2"/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0245-4CD6-B72A-423AFBD844A2}"/>
                </c:ext>
              </c:extLst>
            </c:dLbl>
            <c:dLbl>
              <c:idx val="3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0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statki, samoloty kolej</a:t>
                    </a:r>
                    <a:r>
                      <a:rPr lang="en-US" baseline="0"/>
                      <a:t>
</a:t>
                    </a:r>
                    <a:fld id="{CA84CEF7-F4CB-4917-8122-E77FEB6AA955}" type="PERCENTAGE">
                      <a:rPr lang="en-US" baseline="0"/>
                      <a:pPr>
                        <a:defRPr b="0">
                          <a:solidFill>
                            <a:sysClr val="windowText" lastClr="000000"/>
                          </a:solidFill>
                        </a:defRPr>
                      </a:pPr>
                      <a:t>[PROCENTOWE]</a:t>
                    </a:fld>
                    <a:endParaRPr lang="en-US" baseline="0"/>
                  </a:p>
                </c:rich>
              </c:tx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7-0245-4CD6-B72A-423AFBD844A2}"/>
                </c:ext>
              </c:extLst>
            </c:dLbl>
            <c:dLbl>
              <c:idx val="4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0" i="0" u="none" strike="noStrike" kern="1200" spc="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inne</a:t>
                    </a:r>
                    <a:r>
                      <a:rPr lang="en-US" baseline="0"/>
                      <a:t>
</a:t>
                    </a:r>
                    <a:fld id="{55D6EE7E-F422-4368-AD71-0926D6E80993}" type="PERCENTAGE">
                      <a:rPr lang="en-US" baseline="0"/>
                      <a:pPr>
                        <a:defRPr b="0">
                          <a:solidFill>
                            <a:sysClr val="windowText" lastClr="000000"/>
                          </a:solidFill>
                        </a:defRPr>
                      </a:pPr>
                      <a:t>[PROCENTOWE]</a:t>
                    </a:fld>
                    <a:endParaRPr lang="en-US" baseline="0"/>
                  </a:p>
                </c:rich>
              </c:tx>
              <c:numFmt formatCode="0.0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9-0245-4CD6-B72A-423AFBD844A2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(ENG!$N$65,ENG!$N$74:$N$77)</c:f>
              <c:strCache>
                <c:ptCount val="5"/>
                <c:pt idx="0">
                  <c:v>vehicles</c:v>
                </c:pt>
                <c:pt idx="1">
                  <c:v>machines</c:v>
                </c:pt>
                <c:pt idx="2">
                  <c:v>IT</c:v>
                </c:pt>
                <c:pt idx="3">
                  <c:v>ships, aircrafts</c:v>
                </c:pt>
                <c:pt idx="4">
                  <c:v>others</c:v>
                </c:pt>
              </c:strCache>
            </c:strRef>
          </c:cat>
          <c:val>
            <c:numRef>
              <c:f>(ENG!$P$65,ENG!$P$74:$P$77)</c:f>
              <c:numCache>
                <c:formatCode>#\ ##0.0</c:formatCode>
                <c:ptCount val="5"/>
                <c:pt idx="0">
                  <c:v>39892.211938781889</c:v>
                </c:pt>
                <c:pt idx="1">
                  <c:v>12601.375020146672</c:v>
                </c:pt>
                <c:pt idx="2">
                  <c:v>541.36831639776165</c:v>
                </c:pt>
                <c:pt idx="3">
                  <c:v>689.5901713900613</c:v>
                </c:pt>
                <c:pt idx="4">
                  <c:v>245.06935740107599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0245-4CD6-B72A-423AFBD844A2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orientation="portrait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4.xml"/><Relationship Id="rId3" Type="http://schemas.openxmlformats.org/officeDocument/2006/relationships/chart" Target="../charts/chart9.xml"/><Relationship Id="rId7" Type="http://schemas.openxmlformats.org/officeDocument/2006/relationships/chart" Target="../charts/chart13.xml"/><Relationship Id="rId12" Type="http://schemas.openxmlformats.org/officeDocument/2006/relationships/chart" Target="../charts/chart18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Relationship Id="rId6" Type="http://schemas.openxmlformats.org/officeDocument/2006/relationships/chart" Target="../charts/chart12.xml"/><Relationship Id="rId11" Type="http://schemas.openxmlformats.org/officeDocument/2006/relationships/chart" Target="../charts/chart17.xml"/><Relationship Id="rId5" Type="http://schemas.openxmlformats.org/officeDocument/2006/relationships/chart" Target="../charts/chart11.xml"/><Relationship Id="rId10" Type="http://schemas.openxmlformats.org/officeDocument/2006/relationships/chart" Target="../charts/chart16.xml"/><Relationship Id="rId4" Type="http://schemas.openxmlformats.org/officeDocument/2006/relationships/chart" Target="../charts/chart10.xml"/><Relationship Id="rId9" Type="http://schemas.openxmlformats.org/officeDocument/2006/relationships/chart" Target="../charts/chart1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244929</xdr:colOff>
      <xdr:row>8</xdr:row>
      <xdr:rowOff>77550</xdr:rowOff>
    </xdr:from>
    <xdr:to>
      <xdr:col>24</xdr:col>
      <xdr:colOff>79307</xdr:colOff>
      <xdr:row>31</xdr:row>
      <xdr:rowOff>141278</xdr:rowOff>
    </xdr:to>
    <xdr:graphicFrame macro="">
      <xdr:nvGraphicFramePr>
        <xdr:cNvPr id="2" name="Chart 2">
          <a:extLst>
            <a:ext uri="{FF2B5EF4-FFF2-40B4-BE49-F238E27FC236}">
              <a16:creationId xmlns:a16="http://schemas.microsoft.com/office/drawing/2014/main" id="{FA741E94-8D15-4FC0-93D6-305CFF2AC51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238125</xdr:colOff>
      <xdr:row>36</xdr:row>
      <xdr:rowOff>28226</xdr:rowOff>
    </xdr:from>
    <xdr:to>
      <xdr:col>24</xdr:col>
      <xdr:colOff>71438</xdr:colOff>
      <xdr:row>57</xdr:row>
      <xdr:rowOff>93540</xdr:rowOff>
    </xdr:to>
    <xdr:graphicFrame macro="">
      <xdr:nvGraphicFramePr>
        <xdr:cNvPr id="3" name="Chart 4">
          <a:extLst>
            <a:ext uri="{FF2B5EF4-FFF2-40B4-BE49-F238E27FC236}">
              <a16:creationId xmlns:a16="http://schemas.microsoft.com/office/drawing/2014/main" id="{165FC727-6E29-43EE-989A-D7CA94E107C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19</xdr:col>
      <xdr:colOff>225879</xdr:colOff>
      <xdr:row>63</xdr:row>
      <xdr:rowOff>52151</xdr:rowOff>
    </xdr:from>
    <xdr:to>
      <xdr:col>24</xdr:col>
      <xdr:colOff>60257</xdr:colOff>
      <xdr:row>84</xdr:row>
      <xdr:rowOff>115880</xdr:rowOff>
    </xdr:to>
    <xdr:graphicFrame macro="">
      <xdr:nvGraphicFramePr>
        <xdr:cNvPr id="4" name="Chart 6">
          <a:extLst>
            <a:ext uri="{FF2B5EF4-FFF2-40B4-BE49-F238E27FC236}">
              <a16:creationId xmlns:a16="http://schemas.microsoft.com/office/drawing/2014/main" id="{FB53806A-3572-40F9-BF35-C288487B418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25</xdr:col>
      <xdr:colOff>598715</xdr:colOff>
      <xdr:row>8</xdr:row>
      <xdr:rowOff>81633</xdr:rowOff>
    </xdr:from>
    <xdr:to>
      <xdr:col>30</xdr:col>
      <xdr:colOff>460308</xdr:colOff>
      <xdr:row>31</xdr:row>
      <xdr:rowOff>145361</xdr:rowOff>
    </xdr:to>
    <xdr:graphicFrame macro="">
      <xdr:nvGraphicFramePr>
        <xdr:cNvPr id="5" name="Chart 2">
          <a:extLst>
            <a:ext uri="{FF2B5EF4-FFF2-40B4-BE49-F238E27FC236}">
              <a16:creationId xmlns:a16="http://schemas.microsoft.com/office/drawing/2014/main" id="{AE1374F4-84F3-4F6B-9222-987A5F71E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26</xdr:col>
      <xdr:colOff>0</xdr:colOff>
      <xdr:row>36</xdr:row>
      <xdr:rowOff>40813</xdr:rowOff>
    </xdr:from>
    <xdr:to>
      <xdr:col>30</xdr:col>
      <xdr:colOff>472849</xdr:colOff>
      <xdr:row>57</xdr:row>
      <xdr:rowOff>106127</xdr:rowOff>
    </xdr:to>
    <xdr:graphicFrame macro="">
      <xdr:nvGraphicFramePr>
        <xdr:cNvPr id="6" name="Chart 4">
          <a:extLst>
            <a:ext uri="{FF2B5EF4-FFF2-40B4-BE49-F238E27FC236}">
              <a16:creationId xmlns:a16="http://schemas.microsoft.com/office/drawing/2014/main" id="{27D4F473-F881-4857-A5A5-AE016EE1434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25</xdr:col>
      <xdr:colOff>598713</xdr:colOff>
      <xdr:row>63</xdr:row>
      <xdr:rowOff>95240</xdr:rowOff>
    </xdr:from>
    <xdr:to>
      <xdr:col>30</xdr:col>
      <xdr:colOff>460306</xdr:colOff>
      <xdr:row>84</xdr:row>
      <xdr:rowOff>158969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7F132B14-B298-4CC9-AF40-727390B0FA5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244929</xdr:colOff>
      <xdr:row>9</xdr:row>
      <xdr:rowOff>77550</xdr:rowOff>
    </xdr:from>
    <xdr:to>
      <xdr:col>24</xdr:col>
      <xdr:colOff>79307</xdr:colOff>
      <xdr:row>32</xdr:row>
      <xdr:rowOff>141278</xdr:rowOff>
    </xdr:to>
    <xdr:graphicFrame macro="">
      <xdr:nvGraphicFramePr>
        <xdr:cNvPr id="2" name="Chart 2">
          <a:extLst>
            <a:ext uri="{FF2B5EF4-FFF2-40B4-BE49-F238E27FC236}">
              <a16:creationId xmlns:a16="http://schemas.microsoft.com/office/drawing/2014/main" id="{4FB21EF2-8B90-41FC-B150-118062A4968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238125</xdr:colOff>
      <xdr:row>37</xdr:row>
      <xdr:rowOff>28226</xdr:rowOff>
    </xdr:from>
    <xdr:to>
      <xdr:col>24</xdr:col>
      <xdr:colOff>71438</xdr:colOff>
      <xdr:row>58</xdr:row>
      <xdr:rowOff>93540</xdr:rowOff>
    </xdr:to>
    <xdr:graphicFrame macro="">
      <xdr:nvGraphicFramePr>
        <xdr:cNvPr id="3" name="Chart 4">
          <a:extLst>
            <a:ext uri="{FF2B5EF4-FFF2-40B4-BE49-F238E27FC236}">
              <a16:creationId xmlns:a16="http://schemas.microsoft.com/office/drawing/2014/main" id="{8DDB4580-DE7D-4B7F-8045-DCA5D8B170E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19</xdr:col>
      <xdr:colOff>225879</xdr:colOff>
      <xdr:row>64</xdr:row>
      <xdr:rowOff>52151</xdr:rowOff>
    </xdr:from>
    <xdr:to>
      <xdr:col>24</xdr:col>
      <xdr:colOff>60257</xdr:colOff>
      <xdr:row>85</xdr:row>
      <xdr:rowOff>115880</xdr:rowOff>
    </xdr:to>
    <xdr:graphicFrame macro="">
      <xdr:nvGraphicFramePr>
        <xdr:cNvPr id="4" name="Chart 6">
          <a:extLst>
            <a:ext uri="{FF2B5EF4-FFF2-40B4-BE49-F238E27FC236}">
              <a16:creationId xmlns:a16="http://schemas.microsoft.com/office/drawing/2014/main" id="{6B5385EA-AEB1-4398-A23C-B8B48F2AFCD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25</xdr:col>
      <xdr:colOff>598715</xdr:colOff>
      <xdr:row>9</xdr:row>
      <xdr:rowOff>81633</xdr:rowOff>
    </xdr:from>
    <xdr:to>
      <xdr:col>30</xdr:col>
      <xdr:colOff>460308</xdr:colOff>
      <xdr:row>32</xdr:row>
      <xdr:rowOff>145361</xdr:rowOff>
    </xdr:to>
    <xdr:graphicFrame macro="">
      <xdr:nvGraphicFramePr>
        <xdr:cNvPr id="5" name="Chart 2">
          <a:extLst>
            <a:ext uri="{FF2B5EF4-FFF2-40B4-BE49-F238E27FC236}">
              <a16:creationId xmlns:a16="http://schemas.microsoft.com/office/drawing/2014/main" id="{24ED4F84-3613-4F0D-BA8A-CBB89F8E899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26</xdr:col>
      <xdr:colOff>0</xdr:colOff>
      <xdr:row>37</xdr:row>
      <xdr:rowOff>40813</xdr:rowOff>
    </xdr:from>
    <xdr:to>
      <xdr:col>30</xdr:col>
      <xdr:colOff>472849</xdr:colOff>
      <xdr:row>58</xdr:row>
      <xdr:rowOff>106127</xdr:rowOff>
    </xdr:to>
    <xdr:graphicFrame macro="">
      <xdr:nvGraphicFramePr>
        <xdr:cNvPr id="6" name="Chart 4">
          <a:extLst>
            <a:ext uri="{FF2B5EF4-FFF2-40B4-BE49-F238E27FC236}">
              <a16:creationId xmlns:a16="http://schemas.microsoft.com/office/drawing/2014/main" id="{49BC84A8-716A-4886-B1AD-30251DFDEFF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25</xdr:col>
      <xdr:colOff>598713</xdr:colOff>
      <xdr:row>64</xdr:row>
      <xdr:rowOff>95240</xdr:rowOff>
    </xdr:from>
    <xdr:to>
      <xdr:col>30</xdr:col>
      <xdr:colOff>460306</xdr:colOff>
      <xdr:row>85</xdr:row>
      <xdr:rowOff>158969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261511A8-7A76-4B83-ADC7-E4A62981E01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19</xdr:col>
      <xdr:colOff>244929</xdr:colOff>
      <xdr:row>8</xdr:row>
      <xdr:rowOff>77549</xdr:rowOff>
    </xdr:from>
    <xdr:to>
      <xdr:col>24</xdr:col>
      <xdr:colOff>85725</xdr:colOff>
      <xdr:row>32</xdr:row>
      <xdr:rowOff>133349</xdr:rowOff>
    </xdr:to>
    <xdr:graphicFrame macro="">
      <xdr:nvGraphicFramePr>
        <xdr:cNvPr id="8" name="Chart 2">
          <a:extLst>
            <a:ext uri="{FF2B5EF4-FFF2-40B4-BE49-F238E27FC236}">
              <a16:creationId xmlns:a16="http://schemas.microsoft.com/office/drawing/2014/main" id="{E97DB6FC-E89C-4704-A727-8F22C5EA25C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19</xdr:col>
      <xdr:colOff>238125</xdr:colOff>
      <xdr:row>36</xdr:row>
      <xdr:rowOff>28225</xdr:rowOff>
    </xdr:from>
    <xdr:to>
      <xdr:col>24</xdr:col>
      <xdr:colOff>76200</xdr:colOff>
      <xdr:row>58</xdr:row>
      <xdr:rowOff>85724</xdr:rowOff>
    </xdr:to>
    <xdr:graphicFrame macro="">
      <xdr:nvGraphicFramePr>
        <xdr:cNvPr id="9" name="Chart 4">
          <a:extLst>
            <a:ext uri="{FF2B5EF4-FFF2-40B4-BE49-F238E27FC236}">
              <a16:creationId xmlns:a16="http://schemas.microsoft.com/office/drawing/2014/main" id="{B7956E08-F458-412A-AF82-77819931368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19</xdr:col>
      <xdr:colOff>225879</xdr:colOff>
      <xdr:row>63</xdr:row>
      <xdr:rowOff>52151</xdr:rowOff>
    </xdr:from>
    <xdr:to>
      <xdr:col>24</xdr:col>
      <xdr:colOff>47625</xdr:colOff>
      <xdr:row>85</xdr:row>
      <xdr:rowOff>104775</xdr:rowOff>
    </xdr:to>
    <xdr:graphicFrame macro="">
      <xdr:nvGraphicFramePr>
        <xdr:cNvPr id="10" name="Chart 6">
          <a:extLst>
            <a:ext uri="{FF2B5EF4-FFF2-40B4-BE49-F238E27FC236}">
              <a16:creationId xmlns:a16="http://schemas.microsoft.com/office/drawing/2014/main" id="{DCF7FEDF-2626-4608-9F68-B2653D830A5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25</xdr:col>
      <xdr:colOff>589190</xdr:colOff>
      <xdr:row>8</xdr:row>
      <xdr:rowOff>53057</xdr:rowOff>
    </xdr:from>
    <xdr:to>
      <xdr:col>30</xdr:col>
      <xdr:colOff>457200</xdr:colOff>
      <xdr:row>32</xdr:row>
      <xdr:rowOff>171449</xdr:rowOff>
    </xdr:to>
    <xdr:graphicFrame macro="">
      <xdr:nvGraphicFramePr>
        <xdr:cNvPr id="11" name="Chart 2">
          <a:extLst>
            <a:ext uri="{FF2B5EF4-FFF2-40B4-BE49-F238E27FC236}">
              <a16:creationId xmlns:a16="http://schemas.microsoft.com/office/drawing/2014/main" id="{733098FA-1E78-45E0-B79E-E245C877CEE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26</xdr:col>
      <xdr:colOff>1</xdr:colOff>
      <xdr:row>36</xdr:row>
      <xdr:rowOff>40813</xdr:rowOff>
    </xdr:from>
    <xdr:to>
      <xdr:col>30</xdr:col>
      <xdr:colOff>542925</xdr:colOff>
      <xdr:row>58</xdr:row>
      <xdr:rowOff>123825</xdr:rowOff>
    </xdr:to>
    <xdr:graphicFrame macro="">
      <xdr:nvGraphicFramePr>
        <xdr:cNvPr id="12" name="Chart 4">
          <a:extLst>
            <a:ext uri="{FF2B5EF4-FFF2-40B4-BE49-F238E27FC236}">
              <a16:creationId xmlns:a16="http://schemas.microsoft.com/office/drawing/2014/main" id="{DAE63233-7A38-47E5-9EC9-7158B4C512A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25</xdr:col>
      <xdr:colOff>598713</xdr:colOff>
      <xdr:row>63</xdr:row>
      <xdr:rowOff>95240</xdr:rowOff>
    </xdr:from>
    <xdr:to>
      <xdr:col>30</xdr:col>
      <xdr:colOff>438150</xdr:colOff>
      <xdr:row>85</xdr:row>
      <xdr:rowOff>190500</xdr:rowOff>
    </xdr:to>
    <xdr:graphicFrame macro="">
      <xdr:nvGraphicFramePr>
        <xdr:cNvPr id="13" name="Chart 6">
          <a:extLst>
            <a:ext uri="{FF2B5EF4-FFF2-40B4-BE49-F238E27FC236}">
              <a16:creationId xmlns:a16="http://schemas.microsoft.com/office/drawing/2014/main" id="{C7712B8C-2AE7-48DE-88E2-7054EB1B7CA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opac\Documents\Analizy\SZACOWANIE%20RYNKU%20LEASINGU%20-%20ZPL\2024\06%202024\model%20pe&#322;ny\%23%23Szacunek%20rynku%20leasingu%20H1%202024%20(26%2007%202024)_MaNie%20v2%20-%20do%20pp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la ZPL"/>
      <sheetName val="Maszyny EFL vs rynek"/>
      <sheetName val="EFL MiU"/>
      <sheetName val="Machines"/>
      <sheetName val="Dane Le"/>
      <sheetName val="Dane IL"/>
      <sheetName val="Dane Le+IL"/>
      <sheetName val="Market Le"/>
      <sheetName val="Market IL"/>
      <sheetName val="Market Le+IL"/>
      <sheetName val="Comp cum Le"/>
      <sheetName val="Comp cum IL"/>
      <sheetName val="Comp cum Le+IL"/>
    </sheetNames>
    <sheetDataSet>
      <sheetData sheetId="0">
        <row r="9">
          <cell r="N9" t="str">
            <v>vehicles</v>
          </cell>
        </row>
      </sheetData>
      <sheetData sheetId="1" refreshError="1"/>
      <sheetData sheetId="2" refreshError="1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26C0E4-B011-4824-8A6F-A4BD06787418}">
  <sheetPr>
    <tabColor rgb="FFEB0000"/>
    <pageSetUpPr fitToPage="1"/>
  </sheetPr>
  <dimension ref="A1:R89"/>
  <sheetViews>
    <sheetView showGridLines="0" tabSelected="1" zoomScaleNormal="100" workbookViewId="0">
      <selection activeCell="B1" sqref="B1:F4"/>
    </sheetView>
  </sheetViews>
  <sheetFormatPr defaultColWidth="9.140625" defaultRowHeight="12.75" outlineLevelRow="1" x14ac:dyDescent="0.2"/>
  <cols>
    <col min="1" max="1" width="6.28515625" style="4" customWidth="1"/>
    <col min="2" max="2" width="37" style="4" bestFit="1" customWidth="1"/>
    <col min="3" max="4" width="10.42578125" style="4" customWidth="1"/>
    <col min="5" max="5" width="8.28515625" style="4" customWidth="1"/>
    <col min="6" max="6" width="9" style="4" customWidth="1"/>
    <col min="7" max="7" width="11" style="4" customWidth="1"/>
    <col min="8" max="8" width="37" style="4" bestFit="1" customWidth="1"/>
    <col min="9" max="9" width="10.42578125" style="4" customWidth="1"/>
    <col min="10" max="10" width="11.140625" style="4" customWidth="1"/>
    <col min="11" max="11" width="9.28515625" style="4" customWidth="1"/>
    <col min="12" max="12" width="11.7109375" style="4" customWidth="1"/>
    <col min="13" max="13" width="10" style="4" customWidth="1"/>
    <col min="14" max="14" width="31.140625" style="4" customWidth="1"/>
    <col min="15" max="15" width="10.28515625" style="4" customWidth="1"/>
    <col min="16" max="16" width="12.140625" style="4" customWidth="1"/>
    <col min="17" max="17" width="5.5703125" style="4" customWidth="1"/>
    <col min="18" max="18" width="10" style="4" bestFit="1" customWidth="1"/>
    <col min="19" max="19" width="9" style="4" customWidth="1"/>
    <col min="20" max="20" width="10.42578125" style="4" customWidth="1"/>
    <col min="21" max="23" width="9.140625" style="4"/>
    <col min="24" max="24" width="8.42578125" style="4" customWidth="1"/>
    <col min="25" max="25" width="2.42578125" style="4" customWidth="1"/>
    <col min="26" max="16384" width="9.140625" style="4"/>
  </cols>
  <sheetData>
    <row r="1" spans="1:18" ht="15.75" x14ac:dyDescent="0.25">
      <c r="B1" s="5" t="s">
        <v>34</v>
      </c>
      <c r="C1" s="2" t="s">
        <v>36</v>
      </c>
      <c r="D1" s="3"/>
      <c r="E1" s="3"/>
      <c r="F1" s="3"/>
    </row>
    <row r="2" spans="1:18" ht="15.75" x14ac:dyDescent="0.25">
      <c r="B2" s="5"/>
      <c r="C2" s="3"/>
      <c r="D2" s="3"/>
      <c r="E2" s="3"/>
      <c r="F2" s="3"/>
    </row>
    <row r="3" spans="1:18" ht="15.75" x14ac:dyDescent="0.25">
      <c r="B3" s="64" t="s">
        <v>64</v>
      </c>
      <c r="C3" s="65"/>
      <c r="D3" s="65"/>
      <c r="E3" s="65"/>
      <c r="F3" s="65"/>
    </row>
    <row r="4" spans="1:18" ht="15.75" x14ac:dyDescent="0.25">
      <c r="B4" s="5"/>
      <c r="C4" s="6"/>
      <c r="D4" s="6"/>
      <c r="E4" s="6"/>
      <c r="F4" s="6"/>
    </row>
    <row r="5" spans="1:18" ht="15.75" x14ac:dyDescent="0.25">
      <c r="B5" s="9" t="s">
        <v>0</v>
      </c>
      <c r="C5" s="55"/>
      <c r="D5" s="55"/>
      <c r="E5" s="55"/>
      <c r="F5" s="55"/>
    </row>
    <row r="6" spans="1:18" ht="45" customHeight="1" x14ac:dyDescent="0.25">
      <c r="A6" s="26"/>
      <c r="C6" s="66" t="s">
        <v>22</v>
      </c>
      <c r="D6" s="66"/>
      <c r="E6" s="66"/>
      <c r="F6" s="66"/>
      <c r="G6" s="26"/>
      <c r="I6" s="66" t="s">
        <v>26</v>
      </c>
      <c r="J6" s="66"/>
      <c r="K6" s="66"/>
      <c r="L6" s="66"/>
      <c r="M6" s="60"/>
      <c r="N6" s="55"/>
      <c r="O6" s="66" t="s">
        <v>30</v>
      </c>
      <c r="P6" s="66"/>
      <c r="Q6" s="66"/>
      <c r="R6" s="66"/>
    </row>
    <row r="7" spans="1:18" ht="15.75" customHeight="1" x14ac:dyDescent="0.2">
      <c r="A7" s="26"/>
      <c r="B7" s="25"/>
      <c r="C7" s="26"/>
      <c r="D7" s="26"/>
      <c r="E7" s="26"/>
      <c r="F7" s="26"/>
      <c r="G7" s="26"/>
      <c r="H7" s="25"/>
      <c r="I7" s="26"/>
      <c r="J7" s="26"/>
      <c r="K7" s="26"/>
      <c r="L7" s="26"/>
      <c r="M7" s="26"/>
      <c r="N7" s="25"/>
      <c r="O7" s="26"/>
      <c r="P7" s="26"/>
      <c r="Q7" s="26"/>
      <c r="R7" s="26"/>
    </row>
    <row r="9" spans="1:18" ht="25.5" x14ac:dyDescent="0.2">
      <c r="A9" s="27"/>
      <c r="C9" s="28" t="s">
        <v>23</v>
      </c>
      <c r="D9" s="28" t="s">
        <v>24</v>
      </c>
      <c r="F9" s="28" t="s">
        <v>25</v>
      </c>
      <c r="G9" s="27"/>
      <c r="I9" s="28" t="s">
        <v>27</v>
      </c>
      <c r="J9" s="28" t="s">
        <v>28</v>
      </c>
      <c r="K9" s="10"/>
      <c r="L9" s="28" t="s">
        <v>29</v>
      </c>
      <c r="M9" s="29"/>
      <c r="N9" s="10"/>
      <c r="O9" s="28" t="s">
        <v>31</v>
      </c>
      <c r="P9" s="28" t="s">
        <v>32</v>
      </c>
      <c r="Q9" s="10"/>
      <c r="R9" s="28" t="s">
        <v>33</v>
      </c>
    </row>
    <row r="10" spans="1:18" x14ac:dyDescent="0.2">
      <c r="A10" s="30"/>
      <c r="B10" s="11" t="s">
        <v>1</v>
      </c>
      <c r="C10" s="12">
        <f>SUM(C11:C12,C14:C18)</f>
        <v>15555.273190192765</v>
      </c>
      <c r="D10" s="12">
        <f>SUM(D11:D12,D14:D18)</f>
        <v>18663.623081205751</v>
      </c>
      <c r="F10" s="31">
        <f>IF(C10,D10/C10-1,"")</f>
        <v>0.19982612024922375</v>
      </c>
      <c r="G10" s="30"/>
      <c r="H10" s="57" t="s">
        <v>1</v>
      </c>
      <c r="I10" s="12">
        <f>SUM(I11:I12,I14:I18)</f>
        <v>16460.108519674352</v>
      </c>
      <c r="J10" s="12">
        <f>SUM(J11:J12,J14:J18)</f>
        <v>19086.321071146776</v>
      </c>
      <c r="L10" s="31">
        <f>IF(I10,J10/I10-1,"")</f>
        <v>0.15955013591395106</v>
      </c>
      <c r="M10" s="30"/>
      <c r="N10" s="11" t="s">
        <v>1</v>
      </c>
      <c r="O10" s="12">
        <f>SUM(O11:O12,O14:O18)</f>
        <v>32015.381709867113</v>
      </c>
      <c r="P10" s="12">
        <f>SUM(P11:P12,P14:P18)</f>
        <v>37749.944152352531</v>
      </c>
      <c r="R10" s="32">
        <f t="shared" ref="R10:R22" si="0">IF(O10,P10/O10-1,"")</f>
        <v>0.1791189776980866</v>
      </c>
    </row>
    <row r="11" spans="1:18" x14ac:dyDescent="0.2">
      <c r="A11" s="30"/>
      <c r="B11" s="33" t="s">
        <v>2</v>
      </c>
      <c r="C11" s="12">
        <v>8787.1881759134467</v>
      </c>
      <c r="D11" s="12">
        <v>11939.982835932129</v>
      </c>
      <c r="F11" s="31">
        <f t="shared" ref="F11:F22" si="1">IF(C11,D11/C11-1,"")</f>
        <v>0.35879448543742409</v>
      </c>
      <c r="G11" s="30"/>
      <c r="H11" s="58" t="s">
        <v>2</v>
      </c>
      <c r="I11" s="12">
        <f>O11-C11</f>
        <v>9379.8893696852556</v>
      </c>
      <c r="J11" s="12">
        <f>P11-D11</f>
        <v>12308.685350687978</v>
      </c>
      <c r="L11" s="31">
        <f t="shared" ref="L11:L22" si="2">IF(I11,J11/I11-1,"")</f>
        <v>0.31224206017485234</v>
      </c>
      <c r="M11" s="30"/>
      <c r="N11" s="33" t="s">
        <v>2</v>
      </c>
      <c r="O11" s="12">
        <v>18167.077545598702</v>
      </c>
      <c r="P11" s="12">
        <v>24248.668186620107</v>
      </c>
      <c r="R11" s="32">
        <f t="shared" si="0"/>
        <v>0.33475888599896342</v>
      </c>
    </row>
    <row r="12" spans="1:18" x14ac:dyDescent="0.2">
      <c r="A12" s="30"/>
      <c r="B12" s="33" t="s">
        <v>3</v>
      </c>
      <c r="C12" s="12">
        <v>1522.8358370215517</v>
      </c>
      <c r="D12" s="12">
        <v>2064.2112165998637</v>
      </c>
      <c r="F12" s="31">
        <f t="shared" si="1"/>
        <v>0.35550475397083159</v>
      </c>
      <c r="G12" s="30"/>
      <c r="H12" s="58" t="s">
        <v>3</v>
      </c>
      <c r="I12" s="12">
        <f>O12-C12</f>
        <v>1576.7273643772789</v>
      </c>
      <c r="J12" s="12">
        <f>P12-D12</f>
        <v>2032.708509178769</v>
      </c>
      <c r="L12" s="31">
        <f t="shared" si="2"/>
        <v>0.28919466681646488</v>
      </c>
      <c r="M12" s="30"/>
      <c r="N12" s="33" t="s">
        <v>3</v>
      </c>
      <c r="O12" s="12">
        <v>3099.5632013988306</v>
      </c>
      <c r="P12" s="12">
        <v>4096.9197257786327</v>
      </c>
      <c r="R12" s="32">
        <f t="shared" si="0"/>
        <v>0.32177324983394295</v>
      </c>
    </row>
    <row r="13" spans="1:18" x14ac:dyDescent="0.2">
      <c r="A13" s="30"/>
      <c r="B13" s="33" t="s">
        <v>4</v>
      </c>
      <c r="C13" s="12">
        <f>SUM(C14:C17)</f>
        <v>5067.7912856072699</v>
      </c>
      <c r="D13" s="12">
        <f>SUM(D14:D17)</f>
        <v>4440.1880244171598</v>
      </c>
      <c r="F13" s="31">
        <f t="shared" si="1"/>
        <v>-0.12384157630416404</v>
      </c>
      <c r="G13" s="30"/>
      <c r="H13" s="58" t="s">
        <v>4</v>
      </c>
      <c r="I13" s="12">
        <f>SUM(I14:I17)</f>
        <v>5272.0460585918327</v>
      </c>
      <c r="J13" s="12">
        <f>SUM(J14:J17)</f>
        <v>4470.5791240688823</v>
      </c>
      <c r="L13" s="31">
        <f t="shared" si="2"/>
        <v>-0.15202199025116692</v>
      </c>
      <c r="M13" s="30"/>
      <c r="N13" s="33" t="s">
        <v>4</v>
      </c>
      <c r="O13" s="13">
        <f>SUM(O14:O17)</f>
        <v>10339.837344199103</v>
      </c>
      <c r="P13" s="13">
        <f>SUM(P14:P17)</f>
        <v>8910.7671484860421</v>
      </c>
      <c r="R13" s="32">
        <f t="shared" si="0"/>
        <v>-0.13821012344210648</v>
      </c>
    </row>
    <row r="14" spans="1:18" x14ac:dyDescent="0.2">
      <c r="A14" s="30"/>
      <c r="B14" s="34" t="s">
        <v>5</v>
      </c>
      <c r="C14" s="12">
        <v>936.94286096944552</v>
      </c>
      <c r="D14" s="12">
        <v>990.74944695036231</v>
      </c>
      <c r="F14" s="31">
        <f t="shared" si="1"/>
        <v>5.7427820011610509E-2</v>
      </c>
      <c r="G14" s="30"/>
      <c r="H14" s="59" t="s">
        <v>5</v>
      </c>
      <c r="I14" s="12">
        <f>O14-C14</f>
        <v>1039.1012300015766</v>
      </c>
      <c r="J14" s="12">
        <f>P14-D14</f>
        <v>1047.0375106624979</v>
      </c>
      <c r="L14" s="31">
        <f t="shared" si="2"/>
        <v>7.6376395598234392E-3</v>
      </c>
      <c r="M14" s="30"/>
      <c r="N14" s="34" t="s">
        <v>5</v>
      </c>
      <c r="O14" s="12">
        <v>1976.0440909710221</v>
      </c>
      <c r="P14" s="12">
        <v>2037.7869576128603</v>
      </c>
      <c r="R14" s="32">
        <f t="shared" si="0"/>
        <v>3.1245692808148817E-2</v>
      </c>
    </row>
    <row r="15" spans="1:18" x14ac:dyDescent="0.2">
      <c r="A15" s="30"/>
      <c r="B15" s="34" t="s">
        <v>6</v>
      </c>
      <c r="C15" s="12">
        <v>2710.3511517501702</v>
      </c>
      <c r="D15" s="12">
        <v>2291.6868865784963</v>
      </c>
      <c r="F15" s="31">
        <f t="shared" si="1"/>
        <v>-0.15446864326097653</v>
      </c>
      <c r="G15" s="30"/>
      <c r="H15" s="59" t="s">
        <v>6</v>
      </c>
      <c r="I15" s="12">
        <f t="shared" ref="I15:J22" si="3">O15-C15</f>
        <v>2714.3697031003239</v>
      </c>
      <c r="J15" s="12">
        <f t="shared" si="3"/>
        <v>2209.9197308704161</v>
      </c>
      <c r="L15" s="31">
        <f t="shared" si="2"/>
        <v>-0.18584423914462744</v>
      </c>
      <c r="M15" s="30"/>
      <c r="N15" s="34" t="s">
        <v>6</v>
      </c>
      <c r="O15" s="12">
        <v>5424.7208548504941</v>
      </c>
      <c r="P15" s="12">
        <v>4501.6066174489124</v>
      </c>
      <c r="R15" s="32">
        <f t="shared" si="0"/>
        <v>-0.17016806248678817</v>
      </c>
    </row>
    <row r="16" spans="1:18" x14ac:dyDescent="0.2">
      <c r="A16" s="30"/>
      <c r="B16" s="34" t="s">
        <v>7</v>
      </c>
      <c r="C16" s="12">
        <v>1205.1259303843719</v>
      </c>
      <c r="D16" s="12">
        <v>844.91095800989808</v>
      </c>
      <c r="F16" s="31">
        <f t="shared" si="1"/>
        <v>-0.29890234978147401</v>
      </c>
      <c r="G16" s="30"/>
      <c r="H16" s="59" t="s">
        <v>7</v>
      </c>
      <c r="I16" s="12">
        <f t="shared" si="3"/>
        <v>1162.8001515742392</v>
      </c>
      <c r="J16" s="12">
        <f t="shared" si="3"/>
        <v>880.29945791424836</v>
      </c>
      <c r="L16" s="31">
        <f t="shared" si="2"/>
        <v>-0.2429486212893347</v>
      </c>
      <c r="M16" s="30"/>
      <c r="N16" s="34" t="s">
        <v>7</v>
      </c>
      <c r="O16" s="12">
        <v>2367.9260819586111</v>
      </c>
      <c r="P16" s="12">
        <v>1725.2104159241464</v>
      </c>
      <c r="R16" s="32">
        <f t="shared" si="0"/>
        <v>-0.27142556135149609</v>
      </c>
    </row>
    <row r="17" spans="1:18" x14ac:dyDescent="0.2">
      <c r="A17" s="30"/>
      <c r="B17" s="34" t="s">
        <v>8</v>
      </c>
      <c r="C17" s="12">
        <v>215.37134250328211</v>
      </c>
      <c r="D17" s="12">
        <v>312.84073287840346</v>
      </c>
      <c r="F17" s="31">
        <f t="shared" si="1"/>
        <v>0.45256434417980174</v>
      </c>
      <c r="G17" s="30"/>
      <c r="H17" s="59" t="s">
        <v>8</v>
      </c>
      <c r="I17" s="12">
        <f t="shared" si="3"/>
        <v>355.77497391569329</v>
      </c>
      <c r="J17" s="12">
        <f t="shared" si="3"/>
        <v>333.32242462171956</v>
      </c>
      <c r="L17" s="31">
        <f t="shared" si="2"/>
        <v>-6.3108849526032795E-2</v>
      </c>
      <c r="M17" s="30"/>
      <c r="N17" s="34" t="s">
        <v>8</v>
      </c>
      <c r="O17" s="12">
        <v>571.1463164189754</v>
      </c>
      <c r="P17" s="12">
        <v>646.16315750012302</v>
      </c>
      <c r="R17" s="32">
        <f t="shared" si="0"/>
        <v>0.13134434894283298</v>
      </c>
    </row>
    <row r="18" spans="1:18" x14ac:dyDescent="0.2">
      <c r="A18" s="30"/>
      <c r="B18" s="33" t="s">
        <v>9</v>
      </c>
      <c r="C18" s="12">
        <v>177.45789165049575</v>
      </c>
      <c r="D18" s="12">
        <v>219.24100425659395</v>
      </c>
      <c r="F18" s="31">
        <f t="shared" si="1"/>
        <v>0.23545367420678165</v>
      </c>
      <c r="G18" s="30"/>
      <c r="H18" s="58" t="s">
        <v>9</v>
      </c>
      <c r="I18" s="12">
        <f t="shared" si="3"/>
        <v>231.44572701998169</v>
      </c>
      <c r="J18" s="12">
        <f t="shared" si="3"/>
        <v>274.34808721115161</v>
      </c>
      <c r="L18" s="31">
        <f t="shared" si="2"/>
        <v>0.18536682765141732</v>
      </c>
      <c r="M18" s="30"/>
      <c r="N18" s="33" t="s">
        <v>9</v>
      </c>
      <c r="O18" s="12">
        <v>408.90361867047744</v>
      </c>
      <c r="P18" s="12">
        <v>493.58909146774556</v>
      </c>
      <c r="R18" s="32">
        <f t="shared" si="0"/>
        <v>0.20710374995608305</v>
      </c>
    </row>
    <row r="19" spans="1:18" x14ac:dyDescent="0.2">
      <c r="A19" s="30"/>
      <c r="B19" s="11" t="s">
        <v>10</v>
      </c>
      <c r="C19" s="12">
        <v>3903.7201704277682</v>
      </c>
      <c r="D19" s="12">
        <v>4081.0139294559481</v>
      </c>
      <c r="F19" s="31">
        <f t="shared" si="1"/>
        <v>4.5416615763407053E-2</v>
      </c>
      <c r="G19" s="30"/>
      <c r="H19" s="57" t="s">
        <v>10</v>
      </c>
      <c r="I19" s="12">
        <f>O19-C19</f>
        <v>4296.5640569820298</v>
      </c>
      <c r="J19" s="12">
        <f t="shared" si="3"/>
        <v>4501.8459172029397</v>
      </c>
      <c r="L19" s="31">
        <f t="shared" si="2"/>
        <v>4.7778144931255317E-2</v>
      </c>
      <c r="M19" s="30"/>
      <c r="N19" s="11" t="s">
        <v>10</v>
      </c>
      <c r="O19" s="12">
        <v>8200.2842274097984</v>
      </c>
      <c r="P19" s="12">
        <v>8582.8598466588883</v>
      </c>
      <c r="R19" s="32">
        <f t="shared" si="0"/>
        <v>4.6653946209610053E-2</v>
      </c>
    </row>
    <row r="20" spans="1:18" x14ac:dyDescent="0.2">
      <c r="A20" s="30"/>
      <c r="B20" s="11" t="s">
        <v>11</v>
      </c>
      <c r="C20" s="12">
        <v>187.72799914640555</v>
      </c>
      <c r="D20" s="12">
        <v>173.45318043394064</v>
      </c>
      <c r="F20" s="31">
        <f t="shared" si="1"/>
        <v>-7.6039902291465067E-2</v>
      </c>
      <c r="G20" s="30"/>
      <c r="H20" s="57" t="s">
        <v>11</v>
      </c>
      <c r="I20" s="12">
        <f>O20-C20</f>
        <v>195.65610956818628</v>
      </c>
      <c r="J20" s="12">
        <f t="shared" si="3"/>
        <v>208.51293400336095</v>
      </c>
      <c r="L20" s="31">
        <f t="shared" si="2"/>
        <v>6.5711336403190934E-2</v>
      </c>
      <c r="M20" s="30"/>
      <c r="N20" s="11" t="s">
        <v>11</v>
      </c>
      <c r="O20" s="12">
        <v>383.38410871459183</v>
      </c>
      <c r="P20" s="12">
        <v>381.9661144373016</v>
      </c>
      <c r="R20" s="32">
        <f t="shared" si="0"/>
        <v>-3.6986255952143887E-3</v>
      </c>
    </row>
    <row r="21" spans="1:18" x14ac:dyDescent="0.2">
      <c r="A21" s="30"/>
      <c r="B21" s="11" t="s">
        <v>12</v>
      </c>
      <c r="C21" s="12">
        <v>310.70833063618244</v>
      </c>
      <c r="D21" s="12">
        <v>283.53174390919253</v>
      </c>
      <c r="F21" s="31">
        <f t="shared" si="1"/>
        <v>-8.7466553186215545E-2</v>
      </c>
      <c r="G21" s="30"/>
      <c r="H21" s="57" t="s">
        <v>12</v>
      </c>
      <c r="I21" s="12">
        <f>O21-C21</f>
        <v>392.4500198789986</v>
      </c>
      <c r="J21" s="12">
        <f t="shared" si="3"/>
        <v>332.42864221307298</v>
      </c>
      <c r="L21" s="31">
        <f t="shared" si="2"/>
        <v>-0.15294018250892583</v>
      </c>
      <c r="M21" s="30"/>
      <c r="N21" s="11" t="s">
        <v>12</v>
      </c>
      <c r="O21" s="12">
        <v>703.15835051518104</v>
      </c>
      <c r="P21" s="12">
        <v>615.9603861222655</v>
      </c>
      <c r="R21" s="32">
        <f t="shared" si="0"/>
        <v>-0.12400900071659315</v>
      </c>
    </row>
    <row r="22" spans="1:18" x14ac:dyDescent="0.2">
      <c r="A22" s="30"/>
      <c r="B22" s="11" t="s">
        <v>9</v>
      </c>
      <c r="C22" s="12">
        <v>86.070101165348007</v>
      </c>
      <c r="D22" s="12">
        <v>111.12099391783011</v>
      </c>
      <c r="F22" s="31">
        <f t="shared" si="1"/>
        <v>0.29105220527575759</v>
      </c>
      <c r="G22" s="30"/>
      <c r="H22" s="57" t="s">
        <v>9</v>
      </c>
      <c r="I22" s="12">
        <f>O22-C22</f>
        <v>115.72309968149784</v>
      </c>
      <c r="J22" s="12">
        <f t="shared" si="3"/>
        <v>116.13168768678315</v>
      </c>
      <c r="L22" s="31">
        <f t="shared" si="2"/>
        <v>3.5307385164229377E-3</v>
      </c>
      <c r="M22" s="30"/>
      <c r="N22" s="11" t="s">
        <v>9</v>
      </c>
      <c r="O22" s="12">
        <v>201.79320084684585</v>
      </c>
      <c r="P22" s="12">
        <v>227.25268160461326</v>
      </c>
      <c r="R22" s="32">
        <f t="shared" si="0"/>
        <v>0.12616619713114252</v>
      </c>
    </row>
    <row r="23" spans="1:18" ht="11.25" customHeight="1" thickBot="1" x14ac:dyDescent="0.25"/>
    <row r="24" spans="1:18" ht="13.5" thickBot="1" x14ac:dyDescent="0.25">
      <c r="A24" s="35"/>
      <c r="B24" s="36" t="s">
        <v>13</v>
      </c>
      <c r="C24" s="37">
        <f>C10+C19+C20+C21+C22</f>
        <v>20043.499791568469</v>
      </c>
      <c r="D24" s="38">
        <f>D10+D19+D20+D21+D22</f>
        <v>23312.742928922664</v>
      </c>
      <c r="F24" s="39">
        <f>IF(C24,D24/C24-1,"")</f>
        <v>0.16310739997260559</v>
      </c>
      <c r="G24" s="35"/>
      <c r="H24" s="47" t="s">
        <v>13</v>
      </c>
      <c r="I24" s="37">
        <f>I10+I19+I20+I21+I22</f>
        <v>21460.501805785065</v>
      </c>
      <c r="J24" s="38">
        <f>J10+J19+J20+J21+J22</f>
        <v>24245.24025225293</v>
      </c>
      <c r="L24" s="39">
        <f>IF(I24,J24/I24-1,"")</f>
        <v>0.12976110585248235</v>
      </c>
      <c r="M24" s="35"/>
      <c r="N24" s="36" t="s">
        <v>13</v>
      </c>
      <c r="O24" s="37">
        <f>SUM(O10,O19:O22)</f>
        <v>41504.001597353534</v>
      </c>
      <c r="P24" s="38">
        <f>SUM(P10,P19:P22)</f>
        <v>47557.983181175601</v>
      </c>
      <c r="R24" s="40">
        <f>IF(O24,P24/O24-1,"")</f>
        <v>0.14586500941654013</v>
      </c>
    </row>
    <row r="25" spans="1:18" ht="6" customHeight="1" thickBot="1" x14ac:dyDescent="0.25">
      <c r="A25" s="41"/>
      <c r="B25" s="42"/>
      <c r="C25" s="43"/>
      <c r="D25" s="43"/>
      <c r="E25" s="44"/>
      <c r="F25" s="41"/>
      <c r="G25" s="41"/>
      <c r="H25" s="42"/>
      <c r="I25" s="43"/>
      <c r="J25" s="43"/>
      <c r="K25" s="44"/>
      <c r="L25" s="41"/>
      <c r="M25" s="41"/>
      <c r="N25" s="42"/>
      <c r="O25" s="43"/>
      <c r="P25" s="43"/>
      <c r="Q25" s="44"/>
      <c r="R25" s="41"/>
    </row>
    <row r="26" spans="1:18" ht="16.5" customHeight="1" thickBot="1" x14ac:dyDescent="0.25">
      <c r="B26" s="36" t="s">
        <v>14</v>
      </c>
      <c r="C26" s="37">
        <v>213.10589933952332</v>
      </c>
      <c r="D26" s="37">
        <v>212.72558817777775</v>
      </c>
      <c r="F26" s="39">
        <f>IF(C26,D26/C26-1,"")</f>
        <v>-1.7846111389889785E-3</v>
      </c>
      <c r="G26" s="30"/>
      <c r="H26" s="47" t="s">
        <v>14</v>
      </c>
      <c r="I26" s="37">
        <f>O26-C26</f>
        <v>68.123723044444432</v>
      </c>
      <c r="J26" s="37">
        <f>P26-D26</f>
        <v>72.114831666666703</v>
      </c>
      <c r="L26" s="39">
        <f>IF(I26,J26/I26-1,"")</f>
        <v>5.8586178850184689E-2</v>
      </c>
      <c r="N26" s="36" t="s">
        <v>14</v>
      </c>
      <c r="O26" s="37">
        <v>281.22962238396775</v>
      </c>
      <c r="P26" s="38">
        <v>284.84041984444445</v>
      </c>
      <c r="R26" s="39">
        <f>IF(O26,P26/O26-1,"")</f>
        <v>1.2839321227501532E-2</v>
      </c>
    </row>
    <row r="27" spans="1:18" ht="6" hidden="1" customHeight="1" outlineLevel="1" thickBot="1" x14ac:dyDescent="0.25">
      <c r="A27" s="41"/>
      <c r="B27" s="45"/>
      <c r="C27" s="46"/>
      <c r="D27" s="46"/>
      <c r="E27" s="18"/>
      <c r="F27" s="35"/>
      <c r="G27" s="35"/>
      <c r="H27" s="45"/>
      <c r="I27" s="46"/>
      <c r="J27" s="46"/>
      <c r="K27" s="18"/>
      <c r="L27" s="35"/>
      <c r="M27" s="41"/>
      <c r="N27" s="42"/>
      <c r="O27" s="43"/>
      <c r="P27" s="43"/>
      <c r="Q27" s="44"/>
      <c r="R27" s="41"/>
    </row>
    <row r="28" spans="1:18" ht="13.5" hidden="1" outlineLevel="1" thickBot="1" x14ac:dyDescent="0.25">
      <c r="A28" s="30"/>
      <c r="B28" s="36" t="s">
        <v>15</v>
      </c>
      <c r="C28" s="37"/>
      <c r="D28" s="38"/>
      <c r="F28" s="39"/>
      <c r="G28" s="30"/>
      <c r="H28" s="47" t="s">
        <v>15</v>
      </c>
      <c r="I28" s="37"/>
      <c r="J28" s="38"/>
      <c r="L28" s="39" t="str">
        <f>IF(I28,J28/I28-1,"")</f>
        <v/>
      </c>
      <c r="M28" s="30"/>
      <c r="N28" s="36" t="s">
        <v>15</v>
      </c>
      <c r="O28" s="37" t="e">
        <v>#REF!</v>
      </c>
      <c r="P28" s="38" t="e">
        <v>#REF!</v>
      </c>
      <c r="R28" s="39" t="e">
        <f>IF(O28,P28/O28-1,"")</f>
        <v>#REF!</v>
      </c>
    </row>
    <row r="29" spans="1:18" ht="6" customHeight="1" collapsed="1" thickBot="1" x14ac:dyDescent="0.25">
      <c r="A29" s="41"/>
      <c r="B29" s="16"/>
      <c r="C29" s="17"/>
      <c r="D29" s="17"/>
      <c r="F29" s="48"/>
      <c r="G29" s="35"/>
      <c r="H29" s="16"/>
      <c r="I29" s="17"/>
      <c r="J29" s="17"/>
      <c r="L29" s="48"/>
      <c r="M29" s="41"/>
      <c r="N29" s="16"/>
      <c r="O29" s="17"/>
      <c r="P29" s="17"/>
      <c r="R29" s="48"/>
    </row>
    <row r="30" spans="1:18" ht="16.5" customHeight="1" collapsed="1" thickBot="1" x14ac:dyDescent="0.25">
      <c r="B30" s="36" t="s">
        <v>16</v>
      </c>
      <c r="C30" s="37">
        <f>C24+C26</f>
        <v>20256.605690907993</v>
      </c>
      <c r="D30" s="38">
        <f>D24+D26</f>
        <v>23525.468517100442</v>
      </c>
      <c r="F30" s="39">
        <f>IF(C30,D30/C30-1,"")</f>
        <v>0.16137268385787107</v>
      </c>
      <c r="H30" s="47" t="s">
        <v>16</v>
      </c>
      <c r="I30" s="37">
        <f>I24+I26</f>
        <v>21528.625528829511</v>
      </c>
      <c r="J30" s="38">
        <f>J24+J26</f>
        <v>24317.355083919596</v>
      </c>
      <c r="L30" s="39">
        <f>IF(I30,J30/I30-1,"")</f>
        <v>0.12953588473893185</v>
      </c>
      <c r="N30" s="36" t="s">
        <v>16</v>
      </c>
      <c r="O30" s="37">
        <f>O24+O26</f>
        <v>41785.231219737499</v>
      </c>
      <c r="P30" s="38">
        <f>P24+P26</f>
        <v>47842.823601020049</v>
      </c>
      <c r="R30" s="39">
        <f>IF(O30,P30/O30-1,"")</f>
        <v>0.14496969872985188</v>
      </c>
    </row>
    <row r="31" spans="1:18" ht="18" customHeight="1" x14ac:dyDescent="0.2">
      <c r="N31" s="25"/>
      <c r="O31" s="14"/>
      <c r="P31" s="15"/>
      <c r="R31" s="49"/>
    </row>
    <row r="32" spans="1:18" ht="15.75" x14ac:dyDescent="0.25">
      <c r="A32" s="55"/>
      <c r="B32" s="9" t="s">
        <v>17</v>
      </c>
      <c r="C32" s="55"/>
      <c r="D32" s="55"/>
      <c r="E32" s="55"/>
      <c r="F32" s="55"/>
      <c r="G32" s="55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</row>
    <row r="33" spans="1:18" ht="15.75" x14ac:dyDescent="0.25">
      <c r="A33" s="55"/>
      <c r="B33" s="9"/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</row>
    <row r="34" spans="1:18" ht="45" customHeight="1" x14ac:dyDescent="0.25">
      <c r="A34" s="60"/>
      <c r="B34" s="55"/>
      <c r="C34" s="66" t="str">
        <f>C$6</f>
        <v>I-III 2024 vs I-III 2023</v>
      </c>
      <c r="D34" s="66"/>
      <c r="E34" s="66"/>
      <c r="F34" s="66"/>
      <c r="G34" s="60"/>
      <c r="H34" s="55"/>
      <c r="I34" s="66" t="str">
        <f>I$6</f>
        <v>IV-VI 2024 vs IV-VI 2023</v>
      </c>
      <c r="J34" s="66"/>
      <c r="K34" s="66"/>
      <c r="L34" s="66"/>
      <c r="M34" s="60"/>
      <c r="N34" s="55"/>
      <c r="O34" s="66" t="str">
        <f>O$6</f>
        <v>I-VI 2024 vs I-VI 2023</v>
      </c>
      <c r="P34" s="66"/>
      <c r="Q34" s="66"/>
      <c r="R34" s="66"/>
    </row>
    <row r="35" spans="1:18" ht="15.75" customHeight="1" x14ac:dyDescent="0.2">
      <c r="A35" s="26"/>
      <c r="B35" s="25"/>
      <c r="C35" s="26"/>
      <c r="D35" s="26"/>
      <c r="E35" s="26"/>
      <c r="F35" s="26"/>
      <c r="G35" s="26"/>
      <c r="H35" s="25"/>
      <c r="I35" s="26"/>
      <c r="J35" s="26"/>
      <c r="K35" s="26"/>
      <c r="L35" s="26"/>
      <c r="M35" s="26"/>
      <c r="N35" s="25"/>
      <c r="O35" s="26"/>
      <c r="P35" s="26"/>
      <c r="Q35" s="26"/>
      <c r="R35" s="26"/>
    </row>
    <row r="37" spans="1:18" ht="25.5" x14ac:dyDescent="0.2">
      <c r="A37" s="27"/>
      <c r="C37" s="28" t="str">
        <f>C$9</f>
        <v>I-III 2023</v>
      </c>
      <c r="D37" s="28" t="str">
        <f>D$9</f>
        <v>I-III 2024</v>
      </c>
      <c r="E37" s="10"/>
      <c r="F37" s="28" t="str">
        <f>F$9</f>
        <v>I-III 24/
I-III 23</v>
      </c>
      <c r="G37" s="29"/>
      <c r="H37" s="10"/>
      <c r="I37" s="28" t="str">
        <f>I$9</f>
        <v>IV-VI 2023</v>
      </c>
      <c r="J37" s="28" t="str">
        <f>J$9</f>
        <v>IV-VI 2024</v>
      </c>
      <c r="K37" s="10"/>
      <c r="L37" s="28" t="str">
        <f>L$9</f>
        <v>IV-VI 24/
IV-VI 23</v>
      </c>
      <c r="M37" s="29"/>
      <c r="N37" s="10"/>
      <c r="O37" s="28" t="str">
        <f>O$9</f>
        <v>I-VI 2023</v>
      </c>
      <c r="P37" s="28" t="str">
        <f>P$9</f>
        <v>I-VI 2024</v>
      </c>
      <c r="Q37" s="10"/>
      <c r="R37" s="28" t="str">
        <f>R$9</f>
        <v>I-VI 24/
I-VI 23</v>
      </c>
    </row>
    <row r="38" spans="1:18" x14ac:dyDescent="0.2">
      <c r="A38" s="30"/>
      <c r="B38" s="11" t="s">
        <v>1</v>
      </c>
      <c r="C38" s="12">
        <f>SUM(C39:C40,C42:C46)</f>
        <v>903.46792703401672</v>
      </c>
      <c r="D38" s="12">
        <f>SUM(D39:D40,D42:D46)</f>
        <v>959.153069134725</v>
      </c>
      <c r="F38" s="31">
        <f>IF(C38,D38/C38-1,"")</f>
        <v>6.163488535062478E-2</v>
      </c>
      <c r="G38" s="30"/>
      <c r="H38" s="57" t="s">
        <v>1</v>
      </c>
      <c r="I38" s="12">
        <f>SUM(I39:I40,I42:I46)</f>
        <v>1118.9922818725224</v>
      </c>
      <c r="J38" s="12">
        <f>SUM(J39:J40,J42:J46)</f>
        <v>1183.1147172946403</v>
      </c>
      <c r="L38" s="31">
        <f>IF(I38,J38/I38-1,"")</f>
        <v>5.7303733422374714E-2</v>
      </c>
      <c r="M38" s="30"/>
      <c r="N38" s="11" t="s">
        <v>1</v>
      </c>
      <c r="O38" s="12">
        <f>SUM(O39:O40,O42:O46)</f>
        <v>2022.4602089065386</v>
      </c>
      <c r="P38" s="12">
        <f>SUM(P39:P40,P42:P46)</f>
        <v>2142.2677864293655</v>
      </c>
      <c r="R38" s="32">
        <f t="shared" ref="R38:R50" si="4">IF(O38,P38/O38-1,"")</f>
        <v>5.9238533838745777E-2</v>
      </c>
    </row>
    <row r="39" spans="1:18" x14ac:dyDescent="0.2">
      <c r="A39" s="30"/>
      <c r="B39" s="33" t="s">
        <v>2</v>
      </c>
      <c r="C39" s="12">
        <v>458.53499233132931</v>
      </c>
      <c r="D39" s="12">
        <v>515.79732811598694</v>
      </c>
      <c r="F39" s="31">
        <f t="shared" ref="F39:F50" si="5">IF(C39,D39/C39-1,"")</f>
        <v>0.12488105977150998</v>
      </c>
      <c r="G39" s="30"/>
      <c r="H39" s="58" t="s">
        <v>2</v>
      </c>
      <c r="I39" s="12">
        <f>O39-C39</f>
        <v>600.57460584055002</v>
      </c>
      <c r="J39" s="12">
        <f>P39-D39</f>
        <v>655.50929242508039</v>
      </c>
      <c r="L39" s="31">
        <f t="shared" ref="L39:L50" si="6">IF(I39,J39/I39-1,"")</f>
        <v>9.1470212110692062E-2</v>
      </c>
      <c r="M39" s="30"/>
      <c r="N39" s="33" t="s">
        <v>2</v>
      </c>
      <c r="O39" s="12">
        <v>1059.1095981718793</v>
      </c>
      <c r="P39" s="12">
        <v>1171.3066205410673</v>
      </c>
      <c r="R39" s="32">
        <f t="shared" si="4"/>
        <v>0.10593523329677157</v>
      </c>
    </row>
    <row r="40" spans="1:18" x14ac:dyDescent="0.2">
      <c r="A40" s="30"/>
      <c r="B40" s="33" t="s">
        <v>3</v>
      </c>
      <c r="C40" s="12">
        <v>58.375361308722724</v>
      </c>
      <c r="D40" s="12">
        <v>113.29710541577529</v>
      </c>
      <c r="F40" s="31">
        <f t="shared" si="5"/>
        <v>0.94083775887218191</v>
      </c>
      <c r="G40" s="30"/>
      <c r="H40" s="58" t="s">
        <v>3</v>
      </c>
      <c r="I40" s="12">
        <f>O40-C40</f>
        <v>61.745788315133048</v>
      </c>
      <c r="J40" s="12">
        <f>P40-D40</f>
        <v>103.59629974799557</v>
      </c>
      <c r="L40" s="31">
        <f t="shared" si="6"/>
        <v>0.67778730460560888</v>
      </c>
      <c r="M40" s="30"/>
      <c r="N40" s="33" t="s">
        <v>3</v>
      </c>
      <c r="O40" s="12">
        <v>120.12114962385577</v>
      </c>
      <c r="P40" s="12">
        <v>216.89340516377086</v>
      </c>
      <c r="R40" s="32">
        <f t="shared" si="4"/>
        <v>0.80562212268984434</v>
      </c>
    </row>
    <row r="41" spans="1:18" x14ac:dyDescent="0.2">
      <c r="A41" s="30"/>
      <c r="B41" s="33" t="s">
        <v>4</v>
      </c>
      <c r="C41" s="12">
        <f>SUM(C42:C45)</f>
        <v>379.44635625201778</v>
      </c>
      <c r="D41" s="12">
        <f>SUM(D42:D45)</f>
        <v>320.93853617856831</v>
      </c>
      <c r="F41" s="31">
        <f t="shared" si="5"/>
        <v>-0.15419259958472287</v>
      </c>
      <c r="G41" s="30"/>
      <c r="H41" s="58" t="s">
        <v>4</v>
      </c>
      <c r="I41" s="12">
        <f>SUM(I42:I45)</f>
        <v>441.16881796682037</v>
      </c>
      <c r="J41" s="12">
        <f>SUM(J42:J45)</f>
        <v>415.84303832306159</v>
      </c>
      <c r="L41" s="31">
        <f t="shared" si="6"/>
        <v>-5.7406096288662667E-2</v>
      </c>
      <c r="M41" s="30"/>
      <c r="N41" s="33" t="s">
        <v>4</v>
      </c>
      <c r="O41" s="13">
        <f>SUM(O42:O45)</f>
        <v>820.61517421883809</v>
      </c>
      <c r="P41" s="13">
        <f>SUM(P42:P45)</f>
        <v>736.78157450162985</v>
      </c>
      <c r="R41" s="32">
        <f t="shared" si="4"/>
        <v>-0.1021594559191662</v>
      </c>
    </row>
    <row r="42" spans="1:18" x14ac:dyDescent="0.2">
      <c r="A42" s="30"/>
      <c r="B42" s="34" t="s">
        <v>5</v>
      </c>
      <c r="C42" s="12">
        <v>26.424982221074341</v>
      </c>
      <c r="D42" s="12">
        <v>32.444716824923745</v>
      </c>
      <c r="F42" s="31">
        <f t="shared" si="5"/>
        <v>0.2278046794312909</v>
      </c>
      <c r="G42" s="30"/>
      <c r="H42" s="59" t="s">
        <v>5</v>
      </c>
      <c r="I42" s="12">
        <f t="shared" ref="I42:J50" si="7">O42-C42</f>
        <v>57.256670821897799</v>
      </c>
      <c r="J42" s="12">
        <f t="shared" si="7"/>
        <v>73.317673488547655</v>
      </c>
      <c r="L42" s="31">
        <f t="shared" si="6"/>
        <v>0.28050884615015592</v>
      </c>
      <c r="M42" s="30"/>
      <c r="N42" s="34" t="s">
        <v>5</v>
      </c>
      <c r="O42" s="12">
        <v>83.681653042972144</v>
      </c>
      <c r="P42" s="12">
        <v>105.7623903134714</v>
      </c>
      <c r="R42" s="32">
        <f t="shared" si="4"/>
        <v>0.2638659307932214</v>
      </c>
    </row>
    <row r="43" spans="1:18" x14ac:dyDescent="0.2">
      <c r="A43" s="30"/>
      <c r="B43" s="34" t="s">
        <v>6</v>
      </c>
      <c r="C43" s="12">
        <v>208.67863969864109</v>
      </c>
      <c r="D43" s="12">
        <v>201.89810304997022</v>
      </c>
      <c r="F43" s="31">
        <f t="shared" si="5"/>
        <v>-3.2492720186708346E-2</v>
      </c>
      <c r="G43" s="30"/>
      <c r="H43" s="59" t="s">
        <v>6</v>
      </c>
      <c r="I43" s="12">
        <f t="shared" si="7"/>
        <v>261.08602395466721</v>
      </c>
      <c r="J43" s="12">
        <f t="shared" si="7"/>
        <v>243.73582008222323</v>
      </c>
      <c r="L43" s="31">
        <f t="shared" si="6"/>
        <v>-6.6453974094976886E-2</v>
      </c>
      <c r="M43" s="30"/>
      <c r="N43" s="34" t="s">
        <v>6</v>
      </c>
      <c r="O43" s="12">
        <v>469.76466365330828</v>
      </c>
      <c r="P43" s="12">
        <v>445.63392313219344</v>
      </c>
      <c r="R43" s="32">
        <f t="shared" si="4"/>
        <v>-5.1367721729967286E-2</v>
      </c>
    </row>
    <row r="44" spans="1:18" x14ac:dyDescent="0.2">
      <c r="A44" s="30"/>
      <c r="B44" s="34" t="s">
        <v>7</v>
      </c>
      <c r="C44" s="12">
        <v>136.06211283986659</v>
      </c>
      <c r="D44" s="12">
        <v>78.609862350531429</v>
      </c>
      <c r="F44" s="31">
        <f t="shared" si="5"/>
        <v>-0.42225017155915778</v>
      </c>
      <c r="G44" s="30"/>
      <c r="H44" s="59" t="s">
        <v>7</v>
      </c>
      <c r="I44" s="12">
        <f t="shared" si="7"/>
        <v>95.710783138765493</v>
      </c>
      <c r="J44" s="12">
        <f t="shared" si="7"/>
        <v>92.669693536706959</v>
      </c>
      <c r="L44" s="31">
        <f t="shared" si="6"/>
        <v>-3.1773740662527361E-2</v>
      </c>
      <c r="M44" s="30"/>
      <c r="N44" s="34" t="s">
        <v>7</v>
      </c>
      <c r="O44" s="12">
        <v>231.77289597863208</v>
      </c>
      <c r="P44" s="12">
        <v>171.27955588723839</v>
      </c>
      <c r="R44" s="32">
        <f t="shared" si="4"/>
        <v>-0.26100265018464786</v>
      </c>
    </row>
    <row r="45" spans="1:18" x14ac:dyDescent="0.2">
      <c r="A45" s="30"/>
      <c r="B45" s="34" t="s">
        <v>8</v>
      </c>
      <c r="C45" s="12">
        <v>8.2806214924357455</v>
      </c>
      <c r="D45" s="12">
        <v>7.9858539531429091</v>
      </c>
      <c r="F45" s="31">
        <f t="shared" si="5"/>
        <v>-3.5597272446531103E-2</v>
      </c>
      <c r="G45" s="30"/>
      <c r="H45" s="59" t="s">
        <v>8</v>
      </c>
      <c r="I45" s="12">
        <f t="shared" si="7"/>
        <v>27.115340051489849</v>
      </c>
      <c r="J45" s="12">
        <f t="shared" si="7"/>
        <v>6.1198512155836848</v>
      </c>
      <c r="L45" s="31">
        <f t="shared" si="6"/>
        <v>-0.77430298849424051</v>
      </c>
      <c r="M45" s="30"/>
      <c r="N45" s="34" t="s">
        <v>8</v>
      </c>
      <c r="O45" s="12">
        <v>35.395961543925594</v>
      </c>
      <c r="P45" s="12">
        <v>14.105705168726594</v>
      </c>
      <c r="R45" s="32">
        <f t="shared" si="4"/>
        <v>-0.60148828980894531</v>
      </c>
    </row>
    <row r="46" spans="1:18" x14ac:dyDescent="0.2">
      <c r="A46" s="30"/>
      <c r="B46" s="33" t="s">
        <v>9</v>
      </c>
      <c r="C46" s="12">
        <v>7.1112171419469785</v>
      </c>
      <c r="D46" s="12">
        <v>9.1200994243944375</v>
      </c>
      <c r="F46" s="31">
        <f t="shared" si="5"/>
        <v>0.28249485880520409</v>
      </c>
      <c r="G46" s="30"/>
      <c r="H46" s="58" t="s">
        <v>9</v>
      </c>
      <c r="I46" s="12">
        <f t="shared" si="7"/>
        <v>15.503069750018893</v>
      </c>
      <c r="J46" s="12">
        <f t="shared" si="7"/>
        <v>8.1660867985028656</v>
      </c>
      <c r="L46" s="31">
        <f t="shared" si="6"/>
        <v>-0.47326001042516663</v>
      </c>
      <c r="M46" s="30"/>
      <c r="N46" s="33" t="s">
        <v>9</v>
      </c>
      <c r="O46" s="12">
        <v>22.614286891965872</v>
      </c>
      <c r="P46" s="12">
        <v>17.286186222897303</v>
      </c>
      <c r="R46" s="32">
        <f t="shared" si="4"/>
        <v>-0.23560772420206055</v>
      </c>
    </row>
    <row r="47" spans="1:18" x14ac:dyDescent="0.2">
      <c r="A47" s="30"/>
      <c r="B47" s="11" t="s">
        <v>10</v>
      </c>
      <c r="C47" s="12">
        <v>1823.4466973070832</v>
      </c>
      <c r="D47" s="12">
        <v>1828.1828024645231</v>
      </c>
      <c r="F47" s="31">
        <f t="shared" si="5"/>
        <v>2.5973367713101325E-3</v>
      </c>
      <c r="G47" s="30"/>
      <c r="H47" s="57" t="s">
        <v>10</v>
      </c>
      <c r="I47" s="12">
        <f t="shared" si="7"/>
        <v>2008.6984349568759</v>
      </c>
      <c r="J47" s="12">
        <f t="shared" si="7"/>
        <v>2190.3323710232607</v>
      </c>
      <c r="L47" s="31">
        <f t="shared" si="6"/>
        <v>9.0423695715322383E-2</v>
      </c>
      <c r="M47" s="30"/>
      <c r="N47" s="11" t="s">
        <v>10</v>
      </c>
      <c r="O47" s="12">
        <v>3832.1451322639591</v>
      </c>
      <c r="P47" s="12">
        <v>4018.5151734877836</v>
      </c>
      <c r="R47" s="32">
        <f t="shared" si="4"/>
        <v>4.8633346282926482E-2</v>
      </c>
    </row>
    <row r="48" spans="1:18" x14ac:dyDescent="0.2">
      <c r="A48" s="30"/>
      <c r="B48" s="11" t="s">
        <v>11</v>
      </c>
      <c r="C48" s="12">
        <v>48.369725543562133</v>
      </c>
      <c r="D48" s="12">
        <v>76.258164121151964</v>
      </c>
      <c r="F48" s="31">
        <f t="shared" si="5"/>
        <v>0.57656805500112451</v>
      </c>
      <c r="G48" s="30"/>
      <c r="H48" s="57" t="s">
        <v>11</v>
      </c>
      <c r="I48" s="12">
        <f t="shared" si="7"/>
        <v>67.99311713353589</v>
      </c>
      <c r="J48" s="12">
        <f t="shared" si="7"/>
        <v>83.144037839308027</v>
      </c>
      <c r="L48" s="31">
        <f t="shared" si="6"/>
        <v>0.22283021200537556</v>
      </c>
      <c r="M48" s="30"/>
      <c r="N48" s="11" t="s">
        <v>11</v>
      </c>
      <c r="O48" s="12">
        <v>116.36284267709802</v>
      </c>
      <c r="P48" s="12">
        <v>159.40220196045999</v>
      </c>
      <c r="R48" s="32">
        <f t="shared" si="4"/>
        <v>0.36987201664361513</v>
      </c>
    </row>
    <row r="49" spans="1:18" x14ac:dyDescent="0.2">
      <c r="A49" s="30"/>
      <c r="B49" s="11" t="s">
        <v>12</v>
      </c>
      <c r="C49" s="12">
        <v>8.5821282079794976</v>
      </c>
      <c r="D49" s="12">
        <v>26.733766752841252</v>
      </c>
      <c r="F49" s="31">
        <f t="shared" si="5"/>
        <v>2.1150509646295785</v>
      </c>
      <c r="G49" s="30"/>
      <c r="H49" s="57" t="s">
        <v>12</v>
      </c>
      <c r="I49" s="12">
        <f t="shared" si="7"/>
        <v>18.239694897729937</v>
      </c>
      <c r="J49" s="12">
        <f t="shared" si="7"/>
        <v>46.896018514954577</v>
      </c>
      <c r="L49" s="31">
        <f t="shared" si="6"/>
        <v>1.571096653639263</v>
      </c>
      <c r="M49" s="30"/>
      <c r="N49" s="11" t="s">
        <v>12</v>
      </c>
      <c r="O49" s="12">
        <v>26.821823105709434</v>
      </c>
      <c r="P49" s="12">
        <v>73.629785267795825</v>
      </c>
      <c r="R49" s="32">
        <f t="shared" si="4"/>
        <v>1.745144689740445</v>
      </c>
    </row>
    <row r="50" spans="1:18" x14ac:dyDescent="0.2">
      <c r="A50" s="30"/>
      <c r="B50" s="11" t="s">
        <v>9</v>
      </c>
      <c r="C50" s="12">
        <v>18.892744324134011</v>
      </c>
      <c r="D50" s="12">
        <v>12.944710149614721</v>
      </c>
      <c r="F50" s="31">
        <f t="shared" si="5"/>
        <v>-0.31483166619267366</v>
      </c>
      <c r="G50" s="30"/>
      <c r="H50" s="57" t="s">
        <v>9</v>
      </c>
      <c r="I50" s="12">
        <f t="shared" si="7"/>
        <v>11.958039382544762</v>
      </c>
      <c r="J50" s="12">
        <f t="shared" si="7"/>
        <v>4.8719656468480146</v>
      </c>
      <c r="L50" s="31">
        <f t="shared" si="6"/>
        <v>-0.59257822365431756</v>
      </c>
      <c r="M50" s="30"/>
      <c r="N50" s="11" t="s">
        <v>9</v>
      </c>
      <c r="O50" s="12">
        <v>30.850783706678772</v>
      </c>
      <c r="P50" s="12">
        <v>17.816675796462736</v>
      </c>
      <c r="R50" s="32">
        <f t="shared" si="4"/>
        <v>-0.42248871322495218</v>
      </c>
    </row>
    <row r="51" spans="1:18" ht="11.25" customHeight="1" thickBot="1" x14ac:dyDescent="0.25"/>
    <row r="52" spans="1:18" ht="13.5" thickBot="1" x14ac:dyDescent="0.25">
      <c r="A52" s="35"/>
      <c r="B52" s="36" t="s">
        <v>13</v>
      </c>
      <c r="C52" s="37">
        <f>C38+C47+C48+C49+C50</f>
        <v>2802.7592224167761</v>
      </c>
      <c r="D52" s="38">
        <f>D38+D47+D48+D49+D50</f>
        <v>2903.2725126228561</v>
      </c>
      <c r="F52" s="39">
        <f>IF(C52,D52/C52-1,"")</f>
        <v>3.586226365867029E-2</v>
      </c>
      <c r="G52" s="35"/>
      <c r="H52" s="47" t="s">
        <v>13</v>
      </c>
      <c r="I52" s="37">
        <f>I38+I47+I48+I49+I50</f>
        <v>3225.8815682432091</v>
      </c>
      <c r="J52" s="38">
        <f>J38+J47+J48+J49+J50</f>
        <v>3508.3591103190115</v>
      </c>
      <c r="L52" s="39">
        <f>IF(I52,J52/I52-1,"")</f>
        <v>8.7565998968039516E-2</v>
      </c>
      <c r="M52" s="35"/>
      <c r="N52" s="36" t="s">
        <v>13</v>
      </c>
      <c r="O52" s="37">
        <f>SUM(O38,O47:O50)</f>
        <v>6028.6407906599852</v>
      </c>
      <c r="P52" s="38">
        <f>SUM(P38,P47:P50)</f>
        <v>6411.631622941868</v>
      </c>
      <c r="R52" s="40">
        <f>IF(O52,P52/O52-1,"")</f>
        <v>6.3528554044095742E-2</v>
      </c>
    </row>
    <row r="53" spans="1:18" ht="6" customHeight="1" thickBot="1" x14ac:dyDescent="0.25">
      <c r="A53" s="41"/>
      <c r="B53" s="42"/>
      <c r="C53" s="43"/>
      <c r="D53" s="43"/>
      <c r="E53" s="44"/>
      <c r="F53" s="41"/>
      <c r="G53" s="41"/>
      <c r="H53" s="42"/>
      <c r="I53" s="43"/>
      <c r="J53" s="43"/>
      <c r="K53" s="44"/>
      <c r="L53" s="41"/>
      <c r="M53" s="41"/>
      <c r="N53" s="42"/>
      <c r="O53" s="43"/>
      <c r="P53" s="43"/>
      <c r="Q53" s="44"/>
      <c r="R53" s="41"/>
    </row>
    <row r="54" spans="1:18" ht="16.5" customHeight="1" thickBot="1" x14ac:dyDescent="0.25">
      <c r="B54" s="47" t="s">
        <v>18</v>
      </c>
      <c r="C54" s="37">
        <v>5.3970782733655369</v>
      </c>
      <c r="D54" s="38">
        <v>6.7137936432812824</v>
      </c>
      <c r="F54" s="39">
        <f>IF(C54,D54/C54-1,"")</f>
        <v>0.24396818115714702</v>
      </c>
      <c r="G54" s="30"/>
      <c r="H54" s="47" t="s">
        <v>18</v>
      </c>
      <c r="I54" s="37">
        <f>O54-C54</f>
        <v>9.2123126618577089</v>
      </c>
      <c r="J54" s="37">
        <f>P54-D54</f>
        <v>6.2739077349486587</v>
      </c>
      <c r="L54" s="39">
        <f>IF(I54,J54/I54-1,"")</f>
        <v>-0.31896495861187002</v>
      </c>
      <c r="N54" s="47" t="s">
        <v>18</v>
      </c>
      <c r="O54" s="37">
        <v>14.609390935223246</v>
      </c>
      <c r="P54" s="38">
        <v>12.987701378229941</v>
      </c>
      <c r="R54" s="39">
        <f>IF(O54,P54/O54-1,"")</f>
        <v>-0.11100322827855957</v>
      </c>
    </row>
    <row r="55" spans="1:18" ht="6" customHeight="1" thickBot="1" x14ac:dyDescent="0.25">
      <c r="A55" s="41"/>
      <c r="B55" s="45"/>
      <c r="C55" s="46"/>
      <c r="D55" s="46"/>
      <c r="E55" s="18"/>
      <c r="F55" s="35"/>
      <c r="G55" s="35"/>
      <c r="H55" s="45"/>
      <c r="I55" s="46"/>
      <c r="J55" s="46"/>
      <c r="K55" s="18"/>
      <c r="L55" s="35"/>
      <c r="M55" s="41"/>
      <c r="N55" s="42"/>
      <c r="O55" s="43"/>
      <c r="P55" s="43"/>
      <c r="Q55" s="44"/>
      <c r="R55" s="41"/>
    </row>
    <row r="56" spans="1:18" ht="16.5" customHeight="1" collapsed="1" thickBot="1" x14ac:dyDescent="0.25">
      <c r="B56" s="47" t="s">
        <v>19</v>
      </c>
      <c r="C56" s="37">
        <f>C54+C52</f>
        <v>2808.1563006901415</v>
      </c>
      <c r="D56" s="38">
        <f>D54+D52</f>
        <v>2909.9863062661375</v>
      </c>
      <c r="F56" s="39">
        <f>IF(C56,D56/C56-1,"")</f>
        <v>3.6262228548663789E-2</v>
      </c>
      <c r="G56" s="30"/>
      <c r="H56" s="47" t="s">
        <v>19</v>
      </c>
      <c r="I56" s="37">
        <f>I54+I52</f>
        <v>3235.0938809050667</v>
      </c>
      <c r="J56" s="38">
        <f>J54+J52</f>
        <v>3514.6330180539603</v>
      </c>
      <c r="L56" s="39">
        <f>IF(I56,J56/I56-1,"")</f>
        <v>8.6408353958089323E-2</v>
      </c>
      <c r="M56" s="30"/>
      <c r="N56" s="47" t="s">
        <v>19</v>
      </c>
      <c r="O56" s="37">
        <f>O52+O54</f>
        <v>6043.2501815952082</v>
      </c>
      <c r="P56" s="38">
        <f>P52+P54</f>
        <v>6424.6193243200978</v>
      </c>
      <c r="R56" s="39">
        <f>IF(O56,P56/O56-1,"")</f>
        <v>6.310662826542468E-2</v>
      </c>
    </row>
    <row r="57" spans="1:18" ht="18" customHeight="1" x14ac:dyDescent="0.2">
      <c r="B57" s="16"/>
      <c r="C57" s="17"/>
      <c r="D57" s="17"/>
      <c r="F57" s="48"/>
      <c r="G57" s="41"/>
      <c r="H57" s="16"/>
      <c r="I57" s="17"/>
      <c r="J57" s="17"/>
      <c r="L57" s="48"/>
      <c r="M57" s="41"/>
      <c r="N57" s="16"/>
      <c r="O57" s="17"/>
      <c r="P57" s="17"/>
      <c r="R57" s="48"/>
    </row>
    <row r="58" spans="1:18" ht="18" customHeight="1" x14ac:dyDescent="0.2">
      <c r="B58" s="45"/>
      <c r="C58" s="46"/>
      <c r="D58" s="46"/>
      <c r="E58" s="18"/>
      <c r="F58" s="35"/>
      <c r="G58" s="18"/>
      <c r="H58" s="45"/>
      <c r="I58" s="46"/>
      <c r="J58" s="46"/>
      <c r="K58" s="18"/>
      <c r="L58" s="35"/>
      <c r="M58" s="18"/>
      <c r="N58" s="45"/>
      <c r="O58" s="46"/>
      <c r="P58" s="46"/>
      <c r="Q58" s="18"/>
      <c r="R58" s="35"/>
    </row>
    <row r="59" spans="1:18" ht="15.75" x14ac:dyDescent="0.25">
      <c r="A59" s="55"/>
      <c r="B59" s="9" t="s">
        <v>20</v>
      </c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</row>
    <row r="60" spans="1:18" ht="15.75" x14ac:dyDescent="0.25">
      <c r="A60" s="55"/>
      <c r="B60" s="9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5"/>
    </row>
    <row r="61" spans="1:18" ht="45" customHeight="1" x14ac:dyDescent="0.25">
      <c r="A61" s="60"/>
      <c r="B61" s="55"/>
      <c r="C61" s="66" t="str">
        <f>C$6</f>
        <v>I-III 2024 vs I-III 2023</v>
      </c>
      <c r="D61" s="66"/>
      <c r="E61" s="66"/>
      <c r="F61" s="66"/>
      <c r="G61" s="60"/>
      <c r="H61" s="55"/>
      <c r="I61" s="66" t="str">
        <f>I$6</f>
        <v>IV-VI 2024 vs IV-VI 2023</v>
      </c>
      <c r="J61" s="66"/>
      <c r="K61" s="66"/>
      <c r="L61" s="66"/>
      <c r="M61" s="60"/>
      <c r="N61" s="55"/>
      <c r="O61" s="66" t="str">
        <f>O$6</f>
        <v>I-VI 2024 vs I-VI 2023</v>
      </c>
      <c r="P61" s="66"/>
      <c r="Q61" s="66"/>
      <c r="R61" s="66"/>
    </row>
    <row r="62" spans="1:18" ht="15.75" customHeight="1" x14ac:dyDescent="0.2">
      <c r="A62" s="26"/>
      <c r="B62" s="25"/>
      <c r="C62" s="26"/>
      <c r="D62" s="26"/>
      <c r="E62" s="26"/>
      <c r="F62" s="26"/>
      <c r="G62" s="26"/>
      <c r="H62" s="25"/>
      <c r="I62" s="26"/>
      <c r="J62" s="26"/>
      <c r="K62" s="26"/>
      <c r="L62" s="26"/>
      <c r="M62" s="26"/>
      <c r="N62" s="25"/>
      <c r="O62" s="26"/>
      <c r="P62" s="26"/>
      <c r="Q62" s="26"/>
      <c r="R62" s="26"/>
    </row>
    <row r="64" spans="1:18" ht="25.5" x14ac:dyDescent="0.2">
      <c r="A64" s="27"/>
      <c r="C64" s="28" t="str">
        <f>C$9</f>
        <v>I-III 2023</v>
      </c>
      <c r="D64" s="28" t="str">
        <f>D$9</f>
        <v>I-III 2024</v>
      </c>
      <c r="E64" s="10"/>
      <c r="F64" s="28" t="str">
        <f>F$9</f>
        <v>I-III 24/
I-III 23</v>
      </c>
      <c r="G64" s="29"/>
      <c r="H64" s="10"/>
      <c r="I64" s="28" t="str">
        <f>I$9</f>
        <v>IV-VI 2023</v>
      </c>
      <c r="J64" s="28" t="str">
        <f>J$9</f>
        <v>IV-VI 2024</v>
      </c>
      <c r="K64" s="10"/>
      <c r="L64" s="28" t="str">
        <f>L$9</f>
        <v>IV-VI 24/
IV-VI 23</v>
      </c>
      <c r="M64" s="29"/>
      <c r="N64" s="10"/>
      <c r="O64" s="28" t="str">
        <f>O$9</f>
        <v>I-VI 2023</v>
      </c>
      <c r="P64" s="28" t="str">
        <f>P$9</f>
        <v>I-VI 2024</v>
      </c>
      <c r="Q64" s="10"/>
      <c r="R64" s="28" t="str">
        <f>R$9</f>
        <v>I-VI 24/
I-VI 23</v>
      </c>
    </row>
    <row r="65" spans="1:18" x14ac:dyDescent="0.2">
      <c r="A65" s="30"/>
      <c r="B65" s="11" t="s">
        <v>1</v>
      </c>
      <c r="C65" s="12">
        <f>SUM(C66:C67,C69:C73)</f>
        <v>16458.741117226782</v>
      </c>
      <c r="D65" s="12">
        <f>SUM(D66:D67,D69:D73)</f>
        <v>19622.776150340473</v>
      </c>
      <c r="F65" s="31">
        <f>IF(C65,D65/C65-1,"")</f>
        <v>0.1922404034778824</v>
      </c>
      <c r="G65" s="30"/>
      <c r="H65" s="57" t="s">
        <v>1</v>
      </c>
      <c r="I65" s="12">
        <f>SUM(I66:I67,I69:I73)</f>
        <v>17579.100801546869</v>
      </c>
      <c r="J65" s="12">
        <f>SUM(J66:J67,J69:J73)</f>
        <v>20269.435788441424</v>
      </c>
      <c r="L65" s="31">
        <f>IF(I65,J65/I65-1,"")</f>
        <v>0.15304167245333855</v>
      </c>
      <c r="M65" s="30"/>
      <c r="N65" s="11" t="s">
        <v>1</v>
      </c>
      <c r="O65" s="12">
        <f>SUM(O66:O67,O69:O73)</f>
        <v>34037.841918773658</v>
      </c>
      <c r="P65" s="12">
        <f>SUM(P66:P67,P69:P73)</f>
        <v>39892.211938781889</v>
      </c>
      <c r="R65" s="32">
        <f t="shared" ref="R65:R77" si="8">IF(O65,P65/O65-1,"")</f>
        <v>0.17199592247883499</v>
      </c>
    </row>
    <row r="66" spans="1:18" x14ac:dyDescent="0.2">
      <c r="A66" s="30"/>
      <c r="B66" s="33" t="s">
        <v>2</v>
      </c>
      <c r="C66" s="12">
        <v>9245.7231682447764</v>
      </c>
      <c r="D66" s="12">
        <v>12455.780164048116</v>
      </c>
      <c r="F66" s="31">
        <f t="shared" ref="F66:F77" si="9">IF(C66,D66/C66-1,"")</f>
        <v>0.34719371728850312</v>
      </c>
      <c r="G66" s="30"/>
      <c r="H66" s="58" t="s">
        <v>2</v>
      </c>
      <c r="I66" s="12">
        <f>O66-C66</f>
        <v>9980.4639755258049</v>
      </c>
      <c r="J66" s="12">
        <f>P66-D66</f>
        <v>12964.19464311306</v>
      </c>
      <c r="L66" s="31">
        <f t="shared" ref="L66:L77" si="10">IF(I66,J66/I66-1,"")</f>
        <v>0.29895711010069159</v>
      </c>
      <c r="M66" s="30"/>
      <c r="N66" s="33" t="s">
        <v>2</v>
      </c>
      <c r="O66" s="12">
        <v>19226.187143770581</v>
      </c>
      <c r="P66" s="12">
        <v>25419.974807161176</v>
      </c>
      <c r="R66" s="32">
        <f t="shared" si="8"/>
        <v>0.32215371758707878</v>
      </c>
    </row>
    <row r="67" spans="1:18" x14ac:dyDescent="0.2">
      <c r="A67" s="30"/>
      <c r="B67" s="33" t="s">
        <v>3</v>
      </c>
      <c r="C67" s="12">
        <v>1581.2111983302743</v>
      </c>
      <c r="D67" s="12">
        <v>2177.5083220156389</v>
      </c>
      <c r="F67" s="31">
        <f t="shared" si="9"/>
        <v>0.37711415420978667</v>
      </c>
      <c r="G67" s="30"/>
      <c r="H67" s="58" t="s">
        <v>3</v>
      </c>
      <c r="I67" s="12">
        <f>O67-C67</f>
        <v>1638.473152692412</v>
      </c>
      <c r="J67" s="12">
        <f>P67-D67</f>
        <v>2136.3048089267645</v>
      </c>
      <c r="L67" s="31">
        <f t="shared" si="10"/>
        <v>0.3038387631901649</v>
      </c>
      <c r="M67" s="30"/>
      <c r="N67" s="33" t="s">
        <v>3</v>
      </c>
      <c r="O67" s="12">
        <v>3219.6843510226863</v>
      </c>
      <c r="P67" s="12">
        <v>4313.8131309424034</v>
      </c>
      <c r="R67" s="32">
        <f t="shared" si="8"/>
        <v>0.33982485878535984</v>
      </c>
    </row>
    <row r="68" spans="1:18" x14ac:dyDescent="0.2">
      <c r="A68" s="30"/>
      <c r="B68" s="33" t="s">
        <v>4</v>
      </c>
      <c r="C68" s="12">
        <f>SUM(C69:C72)</f>
        <v>5447.2376418592876</v>
      </c>
      <c r="D68" s="12">
        <f>SUM(D69:D72)</f>
        <v>4761.1265605957287</v>
      </c>
      <c r="F68" s="31">
        <f t="shared" si="9"/>
        <v>-0.12595578279734654</v>
      </c>
      <c r="G68" s="30"/>
      <c r="H68" s="58" t="s">
        <v>4</v>
      </c>
      <c r="I68" s="12">
        <f>SUM(I69:I72)</f>
        <v>5713.2148765586526</v>
      </c>
      <c r="J68" s="12">
        <f>SUM(J69:J72)</f>
        <v>4886.4221623919429</v>
      </c>
      <c r="L68" s="31">
        <f t="shared" si="10"/>
        <v>-0.14471584423667383</v>
      </c>
      <c r="M68" s="30"/>
      <c r="N68" s="33" t="s">
        <v>4</v>
      </c>
      <c r="O68" s="13">
        <f>SUM(O69:O72)</f>
        <v>11160.45251841794</v>
      </c>
      <c r="P68" s="13">
        <f>SUM(P69:P72)</f>
        <v>9647.5487229876708</v>
      </c>
      <c r="R68" s="32">
        <f t="shared" si="8"/>
        <v>-0.13555935952718268</v>
      </c>
    </row>
    <row r="69" spans="1:18" x14ac:dyDescent="0.2">
      <c r="A69" s="30"/>
      <c r="B69" s="34" t="s">
        <v>5</v>
      </c>
      <c r="C69" s="12">
        <v>963.36784319051981</v>
      </c>
      <c r="D69" s="12">
        <v>1023.194163775286</v>
      </c>
      <c r="F69" s="31">
        <f t="shared" si="9"/>
        <v>6.2101222298048819E-2</v>
      </c>
      <c r="G69" s="30"/>
      <c r="H69" s="59" t="s">
        <v>5</v>
      </c>
      <c r="I69" s="12">
        <f>O69-C69</f>
        <v>1096.3579008234744</v>
      </c>
      <c r="J69" s="12">
        <f>P69-D69</f>
        <v>1120.3551841510457</v>
      </c>
      <c r="L69" s="31">
        <f t="shared" si="10"/>
        <v>2.18881838764029E-2</v>
      </c>
      <c r="M69" s="30"/>
      <c r="N69" s="34" t="s">
        <v>5</v>
      </c>
      <c r="O69" s="12">
        <v>2059.7257440139942</v>
      </c>
      <c r="P69" s="12">
        <v>2143.5493479263318</v>
      </c>
      <c r="R69" s="32">
        <f t="shared" si="8"/>
        <v>4.0696487945517612E-2</v>
      </c>
    </row>
    <row r="70" spans="1:18" x14ac:dyDescent="0.2">
      <c r="A70" s="30"/>
      <c r="B70" s="34" t="s">
        <v>6</v>
      </c>
      <c r="C70" s="12">
        <v>2919.0297914488115</v>
      </c>
      <c r="D70" s="12">
        <v>2493.5849896284667</v>
      </c>
      <c r="F70" s="31">
        <f t="shared" si="9"/>
        <v>-0.14574870152633224</v>
      </c>
      <c r="G70" s="30"/>
      <c r="H70" s="59" t="s">
        <v>6</v>
      </c>
      <c r="I70" s="12">
        <f t="shared" ref="I70:J77" si="11">O70-C70</f>
        <v>2975.4557270549908</v>
      </c>
      <c r="J70" s="12">
        <f t="shared" si="11"/>
        <v>2453.6555509526393</v>
      </c>
      <c r="L70" s="31">
        <f t="shared" si="10"/>
        <v>-0.17536815330766575</v>
      </c>
      <c r="M70" s="30"/>
      <c r="N70" s="34" t="s">
        <v>6</v>
      </c>
      <c r="O70" s="12">
        <v>5894.4855185038023</v>
      </c>
      <c r="P70" s="12">
        <v>4947.240540581106</v>
      </c>
      <c r="R70" s="32">
        <f t="shared" si="8"/>
        <v>-0.16070019596267249</v>
      </c>
    </row>
    <row r="71" spans="1:18" x14ac:dyDescent="0.2">
      <c r="A71" s="30"/>
      <c r="B71" s="34" t="s">
        <v>7</v>
      </c>
      <c r="C71" s="12">
        <v>1341.1880432242385</v>
      </c>
      <c r="D71" s="12">
        <v>923.52082036042952</v>
      </c>
      <c r="F71" s="31">
        <f t="shared" si="9"/>
        <v>-0.31141585624319312</v>
      </c>
      <c r="G71" s="30"/>
      <c r="H71" s="59" t="s">
        <v>7</v>
      </c>
      <c r="I71" s="12">
        <f t="shared" si="11"/>
        <v>1258.5109347130049</v>
      </c>
      <c r="J71" s="12">
        <f t="shared" si="11"/>
        <v>972.96915145095522</v>
      </c>
      <c r="L71" s="31">
        <f t="shared" si="10"/>
        <v>-0.22688859936458605</v>
      </c>
      <c r="M71" s="30"/>
      <c r="N71" s="34" t="s">
        <v>7</v>
      </c>
      <c r="O71" s="12">
        <v>2599.6989779372434</v>
      </c>
      <c r="P71" s="12">
        <v>1896.4899718113847</v>
      </c>
      <c r="R71" s="32">
        <f t="shared" si="8"/>
        <v>-0.27049631980231292</v>
      </c>
    </row>
    <row r="72" spans="1:18" x14ac:dyDescent="0.2">
      <c r="A72" s="30"/>
      <c r="B72" s="34" t="s">
        <v>8</v>
      </c>
      <c r="C72" s="12">
        <v>223.65196399571786</v>
      </c>
      <c r="D72" s="12">
        <v>320.82658683154636</v>
      </c>
      <c r="F72" s="31">
        <f t="shared" si="9"/>
        <v>0.43449036216685788</v>
      </c>
      <c r="G72" s="30"/>
      <c r="H72" s="59" t="s">
        <v>8</v>
      </c>
      <c r="I72" s="12">
        <f t="shared" si="11"/>
        <v>382.89031396718315</v>
      </c>
      <c r="J72" s="12">
        <f t="shared" si="11"/>
        <v>339.44227583730321</v>
      </c>
      <c r="L72" s="31">
        <f t="shared" si="10"/>
        <v>-0.11347385019931266</v>
      </c>
      <c r="M72" s="30"/>
      <c r="N72" s="34" t="s">
        <v>8</v>
      </c>
      <c r="O72" s="12">
        <v>606.54227796290104</v>
      </c>
      <c r="P72" s="12">
        <v>660.26886266884958</v>
      </c>
      <c r="R72" s="32">
        <f t="shared" si="8"/>
        <v>8.85784662635416E-2</v>
      </c>
    </row>
    <row r="73" spans="1:18" x14ac:dyDescent="0.2">
      <c r="A73" s="30"/>
      <c r="B73" s="33" t="s">
        <v>9</v>
      </c>
      <c r="C73" s="12">
        <v>184.56910879244273</v>
      </c>
      <c r="D73" s="12">
        <v>228.36110368098838</v>
      </c>
      <c r="F73" s="31">
        <f t="shared" si="9"/>
        <v>0.23726611227121408</v>
      </c>
      <c r="G73" s="30"/>
      <c r="H73" s="58" t="s">
        <v>9</v>
      </c>
      <c r="I73" s="12">
        <f t="shared" si="11"/>
        <v>246.9487967700006</v>
      </c>
      <c r="J73" s="12">
        <f t="shared" si="11"/>
        <v>282.51417400965448</v>
      </c>
      <c r="L73" s="31">
        <f t="shared" si="10"/>
        <v>0.14401923680064832</v>
      </c>
      <c r="M73" s="30"/>
      <c r="N73" s="33" t="s">
        <v>9</v>
      </c>
      <c r="O73" s="12">
        <v>431.51790556244333</v>
      </c>
      <c r="P73" s="12">
        <v>510.87527769064286</v>
      </c>
      <c r="R73" s="32">
        <f t="shared" si="8"/>
        <v>0.1839028487700054</v>
      </c>
    </row>
    <row r="74" spans="1:18" x14ac:dyDescent="0.2">
      <c r="A74" s="30"/>
      <c r="B74" s="11" t="s">
        <v>10</v>
      </c>
      <c r="C74" s="12">
        <v>5727.1668677348516</v>
      </c>
      <c r="D74" s="12">
        <v>5909.1967319204714</v>
      </c>
      <c r="F74" s="31">
        <f t="shared" si="9"/>
        <v>3.1783579628371195E-2</v>
      </c>
      <c r="G74" s="30"/>
      <c r="H74" s="57" t="s">
        <v>10</v>
      </c>
      <c r="I74" s="12">
        <f t="shared" si="11"/>
        <v>6305.2624919389054</v>
      </c>
      <c r="J74" s="12">
        <f t="shared" si="11"/>
        <v>6692.1782882262005</v>
      </c>
      <c r="L74" s="31">
        <f t="shared" si="10"/>
        <v>6.1363947461656965E-2</v>
      </c>
      <c r="M74" s="30"/>
      <c r="N74" s="11" t="s">
        <v>10</v>
      </c>
      <c r="O74" s="12">
        <v>12032.429359673757</v>
      </c>
      <c r="P74" s="12">
        <v>12601.375020146672</v>
      </c>
      <c r="R74" s="32">
        <f t="shared" si="8"/>
        <v>4.7284354926671268E-2</v>
      </c>
    </row>
    <row r="75" spans="1:18" x14ac:dyDescent="0.2">
      <c r="A75" s="30"/>
      <c r="B75" s="11" t="s">
        <v>11</v>
      </c>
      <c r="C75" s="12">
        <v>236.09772468996769</v>
      </c>
      <c r="D75" s="12">
        <v>249.71134455509261</v>
      </c>
      <c r="F75" s="31">
        <f t="shared" si="9"/>
        <v>5.7660953247226976E-2</v>
      </c>
      <c r="G75" s="30"/>
      <c r="H75" s="57" t="s">
        <v>11</v>
      </c>
      <c r="I75" s="12">
        <f t="shared" si="11"/>
        <v>263.64922670172211</v>
      </c>
      <c r="J75" s="12">
        <f t="shared" si="11"/>
        <v>291.65697184266901</v>
      </c>
      <c r="L75" s="31">
        <f t="shared" si="10"/>
        <v>0.10623109155800137</v>
      </c>
      <c r="M75" s="30"/>
      <c r="N75" s="11" t="s">
        <v>11</v>
      </c>
      <c r="O75" s="12">
        <v>499.74695139168983</v>
      </c>
      <c r="P75" s="12">
        <v>541.36831639776165</v>
      </c>
      <c r="R75" s="32">
        <f t="shared" si="8"/>
        <v>8.3284880258228888E-2</v>
      </c>
    </row>
    <row r="76" spans="1:18" x14ac:dyDescent="0.2">
      <c r="A76" s="30"/>
      <c r="B76" s="11" t="s">
        <v>12</v>
      </c>
      <c r="C76" s="12">
        <v>319.29045884416195</v>
      </c>
      <c r="D76" s="12">
        <v>310.26551066203376</v>
      </c>
      <c r="F76" s="31">
        <f t="shared" si="9"/>
        <v>-2.826563692131201E-2</v>
      </c>
      <c r="G76" s="30"/>
      <c r="H76" s="57" t="s">
        <v>12</v>
      </c>
      <c r="I76" s="12">
        <f t="shared" si="11"/>
        <v>410.68971477672852</v>
      </c>
      <c r="J76" s="12">
        <f t="shared" si="11"/>
        <v>379.32466072802754</v>
      </c>
      <c r="L76" s="31">
        <f t="shared" si="10"/>
        <v>-7.6371657044668417E-2</v>
      </c>
      <c r="M76" s="30"/>
      <c r="N76" s="11" t="s">
        <v>12</v>
      </c>
      <c r="O76" s="12">
        <v>729.98017362089047</v>
      </c>
      <c r="P76" s="12">
        <v>689.5901713900613</v>
      </c>
      <c r="R76" s="32">
        <f t="shared" si="8"/>
        <v>-5.5330272917529122E-2</v>
      </c>
    </row>
    <row r="77" spans="1:18" x14ac:dyDescent="0.2">
      <c r="A77" s="30"/>
      <c r="B77" s="11" t="s">
        <v>9</v>
      </c>
      <c r="C77" s="12">
        <v>104.96284548948202</v>
      </c>
      <c r="D77" s="12">
        <v>124.06570406744483</v>
      </c>
      <c r="F77" s="31">
        <f t="shared" si="9"/>
        <v>0.18199638632964699</v>
      </c>
      <c r="G77" s="30"/>
      <c r="H77" s="57" t="s">
        <v>9</v>
      </c>
      <c r="I77" s="12">
        <f t="shared" si="11"/>
        <v>127.68113906404261</v>
      </c>
      <c r="J77" s="12">
        <f t="shared" si="11"/>
        <v>121.00365333363116</v>
      </c>
      <c r="L77" s="31">
        <f t="shared" si="10"/>
        <v>-5.229813721400256E-2</v>
      </c>
      <c r="M77" s="30"/>
      <c r="N77" s="11" t="s">
        <v>9</v>
      </c>
      <c r="O77" s="12">
        <v>232.64398455352463</v>
      </c>
      <c r="P77" s="12">
        <v>245.06935740107599</v>
      </c>
      <c r="R77" s="32">
        <f t="shared" si="8"/>
        <v>5.3409388045847495E-2</v>
      </c>
    </row>
    <row r="78" spans="1:18" ht="11.25" customHeight="1" thickBot="1" x14ac:dyDescent="0.25"/>
    <row r="79" spans="1:18" ht="13.5" thickBot="1" x14ac:dyDescent="0.25">
      <c r="A79" s="35"/>
      <c r="B79" s="36" t="s">
        <v>13</v>
      </c>
      <c r="C79" s="37">
        <f>C65+C74+C75+C76+C77</f>
        <v>22846.259013985244</v>
      </c>
      <c r="D79" s="38">
        <f>D65+D74+D75+D76+D77</f>
        <v>26216.015441545514</v>
      </c>
      <c r="F79" s="39">
        <f>IF(C79,D79/C79-1,"")</f>
        <v>0.14749707711435334</v>
      </c>
      <c r="G79" s="35"/>
      <c r="H79" s="47" t="s">
        <v>13</v>
      </c>
      <c r="I79" s="37">
        <f>I65+I74+I75+I76+I77</f>
        <v>24686.383374028268</v>
      </c>
      <c r="J79" s="38">
        <f>J65+J74+J75+J76+J77</f>
        <v>27753.599362571953</v>
      </c>
      <c r="L79" s="39">
        <f>IF(I79,J79/I79-1,"")</f>
        <v>0.12424728005199026</v>
      </c>
      <c r="M79" s="35"/>
      <c r="N79" s="36" t="s">
        <v>13</v>
      </c>
      <c r="O79" s="37">
        <f>SUM(O65,O74:O77)</f>
        <v>47532.642388013519</v>
      </c>
      <c r="P79" s="38">
        <f>SUM(P65,P74:P77)</f>
        <v>53969.614804117453</v>
      </c>
      <c r="R79" s="40">
        <f>IF(O79,P79/O79-1,"")</f>
        <v>0.13542214555543342</v>
      </c>
    </row>
    <row r="80" spans="1:18" ht="6" customHeight="1" thickBot="1" x14ac:dyDescent="0.25">
      <c r="A80" s="41"/>
      <c r="B80" s="42"/>
      <c r="C80" s="43"/>
      <c r="D80" s="43"/>
      <c r="E80" s="44"/>
      <c r="F80" s="41"/>
      <c r="G80" s="41"/>
      <c r="H80" s="42"/>
      <c r="I80" s="43"/>
      <c r="J80" s="43"/>
      <c r="K80" s="44"/>
      <c r="L80" s="41"/>
      <c r="M80" s="41"/>
      <c r="N80" s="42"/>
      <c r="O80" s="43"/>
      <c r="P80" s="43"/>
      <c r="Q80" s="44"/>
      <c r="R80" s="41"/>
    </row>
    <row r="81" spans="1:18" ht="16.5" customHeight="1" thickBot="1" x14ac:dyDescent="0.25">
      <c r="B81" s="36" t="s">
        <v>14</v>
      </c>
      <c r="C81" s="37">
        <v>218.50297761288886</v>
      </c>
      <c r="D81" s="38">
        <v>219.43938182105904</v>
      </c>
      <c r="F81" s="39">
        <f>IF(C81,D81/C81-1,"")</f>
        <v>4.2855443820504213E-3</v>
      </c>
      <c r="H81" s="47" t="s">
        <v>14</v>
      </c>
      <c r="I81" s="37">
        <v>77.336035706302141</v>
      </c>
      <c r="J81" s="38">
        <v>78.388739401615339</v>
      </c>
      <c r="L81" s="39">
        <f>IF(I81,J81/I81-1,"")</f>
        <v>1.3612072117467067E-2</v>
      </c>
      <c r="N81" s="36" t="s">
        <v>14</v>
      </c>
      <c r="O81" s="37">
        <v>295.839013319191</v>
      </c>
      <c r="P81" s="38">
        <v>297.82812122267438</v>
      </c>
      <c r="R81" s="39">
        <f>IF(O81,P81/O81-1,"")</f>
        <v>6.7236159327548339E-3</v>
      </c>
    </row>
    <row r="82" spans="1:18" ht="6" customHeight="1" thickBot="1" x14ac:dyDescent="0.25">
      <c r="A82" s="41"/>
      <c r="B82" s="45"/>
      <c r="C82" s="46"/>
      <c r="D82" s="46"/>
      <c r="E82" s="18"/>
      <c r="F82" s="35"/>
      <c r="G82" s="35"/>
      <c r="H82" s="45"/>
      <c r="I82" s="46"/>
      <c r="J82" s="46"/>
      <c r="K82" s="18"/>
      <c r="L82" s="35"/>
      <c r="M82" s="41"/>
      <c r="N82" s="42"/>
      <c r="O82" s="43"/>
      <c r="P82" s="43"/>
      <c r="Q82" s="44"/>
      <c r="R82" s="41"/>
    </row>
    <row r="83" spans="1:18" ht="16.5" customHeight="1" thickBot="1" x14ac:dyDescent="0.25">
      <c r="B83" s="36" t="s">
        <v>21</v>
      </c>
      <c r="C83" s="37">
        <f>C79+C81</f>
        <v>23064.761991598134</v>
      </c>
      <c r="D83" s="37">
        <f>D79+D81</f>
        <v>26435.454823366574</v>
      </c>
      <c r="F83" s="39">
        <f>IF(C83,D83/C83-1,"")</f>
        <v>0.14614036914823969</v>
      </c>
      <c r="H83" s="47" t="s">
        <v>21</v>
      </c>
      <c r="I83" s="37">
        <f>I81+I79</f>
        <v>24763.719409734571</v>
      </c>
      <c r="J83" s="38">
        <f>J81+J79</f>
        <v>27831.988101973569</v>
      </c>
      <c r="L83" s="39">
        <f>IF(I83,J83/I83-1,"")</f>
        <v>0.12390177103334765</v>
      </c>
      <c r="N83" s="36" t="s">
        <v>21</v>
      </c>
      <c r="O83" s="37">
        <f>O79+O81</f>
        <v>47828.481401332712</v>
      </c>
      <c r="P83" s="38">
        <f>P79+P81</f>
        <v>54267.442925340125</v>
      </c>
      <c r="R83" s="39">
        <f>IF(O83,P83/O83-1,"")</f>
        <v>0.13462609172090501</v>
      </c>
    </row>
    <row r="84" spans="1:18" ht="18" customHeight="1" x14ac:dyDescent="0.2">
      <c r="B84" s="19"/>
      <c r="C84" s="20"/>
      <c r="D84" s="20"/>
      <c r="E84" s="19"/>
      <c r="F84" s="19"/>
      <c r="G84" s="19"/>
      <c r="H84" s="19"/>
      <c r="I84" s="20"/>
      <c r="J84" s="20"/>
      <c r="K84" s="19"/>
      <c r="L84" s="19"/>
      <c r="M84" s="19"/>
      <c r="N84" s="50"/>
      <c r="O84" s="20"/>
      <c r="P84" s="20"/>
      <c r="Q84" s="19"/>
      <c r="R84" s="49"/>
    </row>
    <row r="85" spans="1:18" ht="18" customHeight="1" x14ac:dyDescent="0.2">
      <c r="B85" s="21" t="s">
        <v>35</v>
      </c>
      <c r="C85" s="20"/>
      <c r="D85" s="20"/>
      <c r="E85" s="19"/>
      <c r="F85" s="19"/>
      <c r="G85" s="19"/>
      <c r="H85" s="19"/>
      <c r="I85" s="20"/>
      <c r="J85" s="20"/>
      <c r="K85" s="19"/>
      <c r="L85" s="19"/>
      <c r="M85" s="19"/>
      <c r="N85" s="51"/>
      <c r="O85" s="20"/>
      <c r="P85" s="20"/>
      <c r="Q85" s="22"/>
      <c r="R85" s="52"/>
    </row>
    <row r="86" spans="1:18" ht="18" customHeight="1" x14ac:dyDescent="0.2">
      <c r="B86" s="19"/>
      <c r="C86" s="20"/>
      <c r="D86" s="20"/>
      <c r="E86" s="19"/>
      <c r="F86" s="19"/>
      <c r="G86" s="19"/>
      <c r="H86" s="19"/>
      <c r="I86" s="20"/>
      <c r="J86" s="20"/>
      <c r="K86" s="19"/>
      <c r="L86" s="19"/>
      <c r="M86" s="19"/>
      <c r="N86" s="51"/>
      <c r="O86" s="20"/>
      <c r="P86" s="20"/>
      <c r="Q86" s="22"/>
      <c r="R86" s="52"/>
    </row>
    <row r="87" spans="1:18" s="18" customFormat="1" x14ac:dyDescent="0.2">
      <c r="B87" s="53"/>
      <c r="C87" s="53"/>
      <c r="D87" s="53"/>
      <c r="E87" s="53"/>
      <c r="F87" s="53"/>
      <c r="G87" s="53"/>
      <c r="H87" s="23"/>
      <c r="I87" s="24"/>
      <c r="J87" s="23"/>
      <c r="K87" s="24"/>
      <c r="L87" s="23"/>
      <c r="M87" s="24"/>
    </row>
    <row r="88" spans="1:18" s="18" customFormat="1" x14ac:dyDescent="0.2">
      <c r="B88" s="54"/>
      <c r="C88" s="54"/>
      <c r="D88" s="54"/>
      <c r="E88" s="54"/>
      <c r="F88" s="54"/>
      <c r="G88" s="54"/>
    </row>
    <row r="89" spans="1:18" s="18" customFormat="1" x14ac:dyDescent="0.2"/>
  </sheetData>
  <mergeCells count="10">
    <mergeCell ref="B3:F3"/>
    <mergeCell ref="C61:F61"/>
    <mergeCell ref="I61:L61"/>
    <mergeCell ref="O61:R61"/>
    <mergeCell ref="C6:F6"/>
    <mergeCell ref="I6:L6"/>
    <mergeCell ref="O6:R6"/>
    <mergeCell ref="C34:F34"/>
    <mergeCell ref="I34:L34"/>
    <mergeCell ref="O34:R34"/>
  </mergeCells>
  <pageMargins left="0.43" right="0.43" top="0.39" bottom="0.51181102362204722" header="0.51181102362204722" footer="0.51181102362204722"/>
  <pageSetup paperSize="9" scale="28" orientation="landscape" horizontalDpi="4294967295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C5C8CF-3B33-4627-8263-0F46C7F0EF76}">
  <dimension ref="A1:S89"/>
  <sheetViews>
    <sheetView showGridLines="0" topLeftCell="I11" zoomScaleNormal="100" workbookViewId="0">
      <selection activeCell="B65" sqref="B65:B83"/>
    </sheetView>
  </sheetViews>
  <sheetFormatPr defaultColWidth="9.140625" defaultRowHeight="12.75" outlineLevelRow="1" x14ac:dyDescent="0.2"/>
  <cols>
    <col min="1" max="1" width="6.28515625" style="4" customWidth="1"/>
    <col min="2" max="2" width="39.85546875" style="4" customWidth="1"/>
    <col min="3" max="4" width="10.42578125" style="4" customWidth="1"/>
    <col min="5" max="5" width="8.28515625" style="4" customWidth="1"/>
    <col min="6" max="6" width="9" style="4" customWidth="1"/>
    <col min="7" max="7" width="11" style="4" customWidth="1"/>
    <col min="8" max="8" width="37" style="4" bestFit="1" customWidth="1"/>
    <col min="9" max="9" width="10.42578125" style="4" customWidth="1"/>
    <col min="10" max="10" width="11.140625" style="4" customWidth="1"/>
    <col min="11" max="11" width="9.28515625" style="4" customWidth="1"/>
    <col min="12" max="12" width="11.7109375" style="4" customWidth="1"/>
    <col min="13" max="13" width="10" style="4" customWidth="1"/>
    <col min="14" max="14" width="38.85546875" style="4" customWidth="1"/>
    <col min="15" max="15" width="10.28515625" style="4" customWidth="1"/>
    <col min="16" max="16" width="12.140625" style="4" customWidth="1"/>
    <col min="17" max="17" width="5.5703125" style="4" customWidth="1"/>
    <col min="18" max="18" width="10" style="4" bestFit="1" customWidth="1"/>
    <col min="19" max="19" width="9" style="4" customWidth="1"/>
    <col min="20" max="20" width="10.42578125" style="4" customWidth="1"/>
    <col min="21" max="23" width="9.140625" style="4"/>
    <col min="24" max="24" width="8.42578125" style="4" customWidth="1"/>
    <col min="25" max="25" width="2.42578125" style="4" customWidth="1"/>
    <col min="26" max="16384" width="9.140625" style="4"/>
  </cols>
  <sheetData>
    <row r="1" spans="1:19" ht="18.75" x14ac:dyDescent="0.25">
      <c r="B1" s="1" t="s">
        <v>37</v>
      </c>
      <c r="C1" s="2" t="s">
        <v>61</v>
      </c>
      <c r="D1" s="3"/>
      <c r="E1" s="3"/>
      <c r="F1" s="3"/>
    </row>
    <row r="2" spans="1:19" ht="15.75" x14ac:dyDescent="0.25">
      <c r="B2" s="5"/>
      <c r="C2" s="3"/>
      <c r="D2" s="3"/>
      <c r="E2" s="3"/>
      <c r="F2" s="3"/>
    </row>
    <row r="3" spans="1:19" ht="15.75" x14ac:dyDescent="0.25">
      <c r="B3" s="5" t="s">
        <v>65</v>
      </c>
      <c r="C3" s="6"/>
      <c r="D3" s="7" t="s">
        <v>38</v>
      </c>
      <c r="E3" s="6"/>
      <c r="F3" s="6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</row>
    <row r="4" spans="1:19" ht="15.75" x14ac:dyDescent="0.25">
      <c r="B4" s="5"/>
      <c r="C4" s="6"/>
      <c r="D4" s="6"/>
      <c r="E4" s="6"/>
      <c r="F4" s="6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</row>
    <row r="5" spans="1:19" ht="18.75" x14ac:dyDescent="0.25">
      <c r="B5" s="8" t="s">
        <v>39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</row>
    <row r="6" spans="1:19" ht="45" customHeight="1" x14ac:dyDescent="0.25">
      <c r="A6" s="26"/>
      <c r="B6" s="55"/>
      <c r="C6" s="66" t="s">
        <v>22</v>
      </c>
      <c r="D6" s="66"/>
      <c r="E6" s="66"/>
      <c r="F6" s="66"/>
      <c r="G6" s="60"/>
      <c r="H6" s="55"/>
      <c r="I6" s="66" t="s">
        <v>26</v>
      </c>
      <c r="J6" s="66"/>
      <c r="K6" s="66"/>
      <c r="L6" s="66"/>
      <c r="M6" s="60"/>
      <c r="N6" s="55"/>
      <c r="O6" s="66" t="s">
        <v>30</v>
      </c>
      <c r="P6" s="66"/>
      <c r="Q6" s="66"/>
      <c r="R6" s="66"/>
      <c r="S6" s="55"/>
    </row>
    <row r="7" spans="1:19" ht="15.75" customHeight="1" x14ac:dyDescent="0.2">
      <c r="A7" s="26"/>
      <c r="B7" s="25"/>
      <c r="C7" s="26"/>
      <c r="D7" s="26"/>
      <c r="E7" s="26"/>
      <c r="F7" s="26"/>
      <c r="G7" s="26"/>
      <c r="H7" s="25"/>
      <c r="I7" s="26"/>
      <c r="J7" s="26"/>
      <c r="K7" s="26"/>
      <c r="L7" s="26"/>
      <c r="M7" s="26"/>
      <c r="N7" s="25"/>
      <c r="O7" s="26"/>
      <c r="P7" s="26"/>
      <c r="Q7" s="26"/>
      <c r="R7" s="26"/>
    </row>
    <row r="9" spans="1:19" ht="25.5" x14ac:dyDescent="0.2">
      <c r="A9" s="27"/>
      <c r="C9" s="28" t="s">
        <v>23</v>
      </c>
      <c r="D9" s="28" t="s">
        <v>24</v>
      </c>
      <c r="F9" s="28" t="s">
        <v>25</v>
      </c>
      <c r="G9" s="27"/>
      <c r="I9" s="28" t="s">
        <v>27</v>
      </c>
      <c r="J9" s="28" t="s">
        <v>28</v>
      </c>
      <c r="K9" s="10"/>
      <c r="L9" s="28" t="s">
        <v>29</v>
      </c>
      <c r="M9" s="29"/>
      <c r="N9" s="10"/>
      <c r="O9" s="28" t="s">
        <v>31</v>
      </c>
      <c r="P9" s="28" t="s">
        <v>32</v>
      </c>
      <c r="Q9" s="10"/>
      <c r="R9" s="28" t="s">
        <v>33</v>
      </c>
    </row>
    <row r="10" spans="1:19" x14ac:dyDescent="0.2">
      <c r="A10" s="30"/>
      <c r="B10" s="11" t="s">
        <v>42</v>
      </c>
      <c r="C10" s="12">
        <f>SUM(C11:C12,C14:C18)</f>
        <v>15555.273190192765</v>
      </c>
      <c r="D10" s="12">
        <f>SUM(D11:D12,D14:D18)</f>
        <v>18663.623081205751</v>
      </c>
      <c r="F10" s="31">
        <f>IF(C10,D10/C10-1,"")</f>
        <v>0.19982612024922375</v>
      </c>
      <c r="G10" s="30"/>
      <c r="H10" s="11" t="s">
        <v>42</v>
      </c>
      <c r="I10" s="12">
        <f>SUM(I11:I12,I14:I18)</f>
        <v>16460.108519674352</v>
      </c>
      <c r="J10" s="12">
        <f>SUM(J11:J12,J14:J18)</f>
        <v>19086.321071146776</v>
      </c>
      <c r="L10" s="31">
        <f>IF(I10,J10/I10-1,"")</f>
        <v>0.15955013591395106</v>
      </c>
      <c r="M10" s="30"/>
      <c r="N10" s="11" t="s">
        <v>42</v>
      </c>
      <c r="O10" s="12">
        <f>SUM(O11:O12,O14:O18)</f>
        <v>32015.381709867113</v>
      </c>
      <c r="P10" s="12">
        <f>SUM(P11:P12,P14:P18)</f>
        <v>37749.944152352531</v>
      </c>
      <c r="R10" s="32">
        <f t="shared" ref="R10:R22" si="0">IF(O10,P10/O10-1,"")</f>
        <v>0.1791189776980866</v>
      </c>
    </row>
    <row r="11" spans="1:19" x14ac:dyDescent="0.2">
      <c r="A11" s="30"/>
      <c r="B11" s="33" t="s">
        <v>51</v>
      </c>
      <c r="C11" s="12">
        <v>8787.1881759134467</v>
      </c>
      <c r="D11" s="12">
        <v>11939.982835932129</v>
      </c>
      <c r="F11" s="31">
        <f t="shared" ref="F11:F22" si="1">IF(C11,D11/C11-1,"")</f>
        <v>0.35879448543742409</v>
      </c>
      <c r="G11" s="30"/>
      <c r="H11" s="33" t="s">
        <v>51</v>
      </c>
      <c r="I11" s="12">
        <f>O11-C11</f>
        <v>9379.8893696852556</v>
      </c>
      <c r="J11" s="12">
        <f>P11-D11</f>
        <v>12308.685350687978</v>
      </c>
      <c r="L11" s="31">
        <f t="shared" ref="L11:L22" si="2">IF(I11,J11/I11-1,"")</f>
        <v>0.31224206017485234</v>
      </c>
      <c r="M11" s="30"/>
      <c r="N11" s="33" t="s">
        <v>51</v>
      </c>
      <c r="O11" s="12">
        <v>18167.077545598702</v>
      </c>
      <c r="P11" s="12">
        <v>24248.668186620107</v>
      </c>
      <c r="R11" s="32">
        <f t="shared" si="0"/>
        <v>0.33475888599896342</v>
      </c>
    </row>
    <row r="12" spans="1:19" x14ac:dyDescent="0.2">
      <c r="A12" s="30"/>
      <c r="B12" s="33" t="s">
        <v>50</v>
      </c>
      <c r="C12" s="12">
        <v>1522.8358370215517</v>
      </c>
      <c r="D12" s="12">
        <v>2064.2112165998637</v>
      </c>
      <c r="F12" s="31">
        <f t="shared" si="1"/>
        <v>0.35550475397083159</v>
      </c>
      <c r="G12" s="30"/>
      <c r="H12" s="33" t="s">
        <v>50</v>
      </c>
      <c r="I12" s="12">
        <f>O12-C12</f>
        <v>1576.7273643772789</v>
      </c>
      <c r="J12" s="12">
        <f>P12-D12</f>
        <v>2032.708509178769</v>
      </c>
      <c r="L12" s="31">
        <f t="shared" si="2"/>
        <v>0.28919466681646488</v>
      </c>
      <c r="M12" s="30"/>
      <c r="N12" s="33" t="s">
        <v>50</v>
      </c>
      <c r="O12" s="12">
        <v>3099.5632013988306</v>
      </c>
      <c r="P12" s="12">
        <v>4096.9197257786327</v>
      </c>
      <c r="R12" s="32">
        <f t="shared" si="0"/>
        <v>0.32177324983394295</v>
      </c>
    </row>
    <row r="13" spans="1:19" x14ac:dyDescent="0.2">
      <c r="A13" s="30"/>
      <c r="B13" s="33" t="s">
        <v>43</v>
      </c>
      <c r="C13" s="12">
        <f>SUM(C14:C17)</f>
        <v>5067.7912856072699</v>
      </c>
      <c r="D13" s="12">
        <f>SUM(D14:D17)</f>
        <v>4440.1880244171598</v>
      </c>
      <c r="F13" s="31">
        <f t="shared" si="1"/>
        <v>-0.12384157630416404</v>
      </c>
      <c r="G13" s="30"/>
      <c r="H13" s="33" t="s">
        <v>43</v>
      </c>
      <c r="I13" s="12">
        <f>SUM(I14:I17)</f>
        <v>5272.0460585918327</v>
      </c>
      <c r="J13" s="12">
        <f>SUM(J14:J17)</f>
        <v>4470.5791240688823</v>
      </c>
      <c r="L13" s="31">
        <f t="shared" si="2"/>
        <v>-0.15202199025116692</v>
      </c>
      <c r="M13" s="30"/>
      <c r="N13" s="33" t="s">
        <v>43</v>
      </c>
      <c r="O13" s="13">
        <f>SUM(O14:O17)</f>
        <v>10339.837344199103</v>
      </c>
      <c r="P13" s="13">
        <f>SUM(P14:P17)</f>
        <v>8910.7671484860421</v>
      </c>
      <c r="R13" s="32">
        <f t="shared" si="0"/>
        <v>-0.13821012344210648</v>
      </c>
    </row>
    <row r="14" spans="1:19" x14ac:dyDescent="0.2">
      <c r="A14" s="30"/>
      <c r="B14" s="34" t="s">
        <v>62</v>
      </c>
      <c r="C14" s="12">
        <v>936.94286096944552</v>
      </c>
      <c r="D14" s="12">
        <v>990.74944695036231</v>
      </c>
      <c r="F14" s="31">
        <f t="shared" si="1"/>
        <v>5.7427820011610509E-2</v>
      </c>
      <c r="G14" s="30"/>
      <c r="H14" s="34" t="s">
        <v>62</v>
      </c>
      <c r="I14" s="12">
        <f>O14-C14</f>
        <v>1039.1012300015766</v>
      </c>
      <c r="J14" s="12">
        <f>P14-D14</f>
        <v>1047.0375106624979</v>
      </c>
      <c r="L14" s="31">
        <f t="shared" si="2"/>
        <v>7.6376395598234392E-3</v>
      </c>
      <c r="M14" s="30"/>
      <c r="N14" s="34" t="s">
        <v>62</v>
      </c>
      <c r="O14" s="12">
        <v>1976.0440909710221</v>
      </c>
      <c r="P14" s="12">
        <v>2037.7869576128603</v>
      </c>
      <c r="R14" s="32">
        <f t="shared" si="0"/>
        <v>3.1245692808148817E-2</v>
      </c>
    </row>
    <row r="15" spans="1:19" x14ac:dyDescent="0.2">
      <c r="A15" s="30"/>
      <c r="B15" s="34" t="s">
        <v>44</v>
      </c>
      <c r="C15" s="12">
        <v>2710.3511517501702</v>
      </c>
      <c r="D15" s="12">
        <v>2291.6868865784963</v>
      </c>
      <c r="F15" s="31">
        <f t="shared" si="1"/>
        <v>-0.15446864326097653</v>
      </c>
      <c r="G15" s="30"/>
      <c r="H15" s="34" t="s">
        <v>44</v>
      </c>
      <c r="I15" s="12">
        <f t="shared" ref="I15:J22" si="3">O15-C15</f>
        <v>2714.3697031003239</v>
      </c>
      <c r="J15" s="12">
        <f t="shared" si="3"/>
        <v>2209.9197308704161</v>
      </c>
      <c r="L15" s="31">
        <f t="shared" si="2"/>
        <v>-0.18584423914462744</v>
      </c>
      <c r="M15" s="30"/>
      <c r="N15" s="34" t="s">
        <v>44</v>
      </c>
      <c r="O15" s="12">
        <v>5424.7208548504941</v>
      </c>
      <c r="P15" s="12">
        <v>4501.6066174489124</v>
      </c>
      <c r="R15" s="32">
        <f t="shared" si="0"/>
        <v>-0.17016806248678817</v>
      </c>
    </row>
    <row r="16" spans="1:19" x14ac:dyDescent="0.2">
      <c r="A16" s="30"/>
      <c r="B16" s="34" t="s">
        <v>45</v>
      </c>
      <c r="C16" s="12">
        <v>1205.1259303843719</v>
      </c>
      <c r="D16" s="12">
        <v>844.91095800989808</v>
      </c>
      <c r="F16" s="31">
        <f t="shared" si="1"/>
        <v>-0.29890234978147401</v>
      </c>
      <c r="G16" s="30"/>
      <c r="H16" s="34" t="s">
        <v>45</v>
      </c>
      <c r="I16" s="12">
        <f t="shared" si="3"/>
        <v>1162.8001515742392</v>
      </c>
      <c r="J16" s="12">
        <f t="shared" si="3"/>
        <v>880.29945791424836</v>
      </c>
      <c r="L16" s="31">
        <f t="shared" si="2"/>
        <v>-0.2429486212893347</v>
      </c>
      <c r="M16" s="30"/>
      <c r="N16" s="34" t="s">
        <v>45</v>
      </c>
      <c r="O16" s="12">
        <v>2367.9260819586111</v>
      </c>
      <c r="P16" s="12">
        <v>1725.2104159241464</v>
      </c>
      <c r="R16" s="32">
        <f t="shared" si="0"/>
        <v>-0.27142556135149609</v>
      </c>
    </row>
    <row r="17" spans="1:18" x14ac:dyDescent="0.2">
      <c r="A17" s="30"/>
      <c r="B17" s="34" t="s">
        <v>46</v>
      </c>
      <c r="C17" s="12">
        <v>215.37134250328211</v>
      </c>
      <c r="D17" s="12">
        <v>312.84073287840346</v>
      </c>
      <c r="F17" s="31">
        <f t="shared" si="1"/>
        <v>0.45256434417980174</v>
      </c>
      <c r="G17" s="30"/>
      <c r="H17" s="34" t="s">
        <v>46</v>
      </c>
      <c r="I17" s="12">
        <f t="shared" si="3"/>
        <v>355.77497391569329</v>
      </c>
      <c r="J17" s="12">
        <f t="shared" si="3"/>
        <v>333.32242462171956</v>
      </c>
      <c r="L17" s="31">
        <f t="shared" si="2"/>
        <v>-6.3108849526032795E-2</v>
      </c>
      <c r="M17" s="30"/>
      <c r="N17" s="34" t="s">
        <v>46</v>
      </c>
      <c r="O17" s="12">
        <v>571.1463164189754</v>
      </c>
      <c r="P17" s="12">
        <v>646.16315750012302</v>
      </c>
      <c r="R17" s="32">
        <f t="shared" si="0"/>
        <v>0.13134434894283298</v>
      </c>
    </row>
    <row r="18" spans="1:18" x14ac:dyDescent="0.2">
      <c r="A18" s="30"/>
      <c r="B18" s="33" t="s">
        <v>47</v>
      </c>
      <c r="C18" s="12">
        <v>177.45789165049575</v>
      </c>
      <c r="D18" s="12">
        <v>219.24100425659395</v>
      </c>
      <c r="F18" s="31">
        <f t="shared" si="1"/>
        <v>0.23545367420678165</v>
      </c>
      <c r="G18" s="30"/>
      <c r="H18" s="33" t="s">
        <v>47</v>
      </c>
      <c r="I18" s="12">
        <f t="shared" si="3"/>
        <v>231.44572701998169</v>
      </c>
      <c r="J18" s="12">
        <f t="shared" si="3"/>
        <v>274.34808721115161</v>
      </c>
      <c r="L18" s="31">
        <f t="shared" si="2"/>
        <v>0.18536682765141732</v>
      </c>
      <c r="M18" s="30"/>
      <c r="N18" s="33" t="s">
        <v>47</v>
      </c>
      <c r="O18" s="12">
        <v>408.90361867047744</v>
      </c>
      <c r="P18" s="12">
        <v>493.58909146774556</v>
      </c>
      <c r="R18" s="32">
        <f t="shared" si="0"/>
        <v>0.20710374995608305</v>
      </c>
    </row>
    <row r="19" spans="1:18" x14ac:dyDescent="0.2">
      <c r="A19" s="30"/>
      <c r="B19" s="11" t="s">
        <v>48</v>
      </c>
      <c r="C19" s="12">
        <v>3903.7201704277682</v>
      </c>
      <c r="D19" s="12">
        <v>4081.0139294559481</v>
      </c>
      <c r="F19" s="31">
        <f t="shared" si="1"/>
        <v>4.5416615763407053E-2</v>
      </c>
      <c r="G19" s="30"/>
      <c r="H19" s="11" t="s">
        <v>48</v>
      </c>
      <c r="I19" s="12">
        <f>O19-C19</f>
        <v>4296.5640569820298</v>
      </c>
      <c r="J19" s="12">
        <f t="shared" si="3"/>
        <v>4501.8459172029397</v>
      </c>
      <c r="L19" s="31">
        <f t="shared" si="2"/>
        <v>4.7778144931255317E-2</v>
      </c>
      <c r="M19" s="30"/>
      <c r="N19" s="11" t="s">
        <v>48</v>
      </c>
      <c r="O19" s="12">
        <v>8200.2842274097984</v>
      </c>
      <c r="P19" s="12">
        <v>8582.8598466588883</v>
      </c>
      <c r="R19" s="32">
        <f t="shared" si="0"/>
        <v>4.6653946209610053E-2</v>
      </c>
    </row>
    <row r="20" spans="1:18" x14ac:dyDescent="0.2">
      <c r="A20" s="30"/>
      <c r="B20" s="11" t="s">
        <v>11</v>
      </c>
      <c r="C20" s="12">
        <v>187.72799914640555</v>
      </c>
      <c r="D20" s="12">
        <v>173.45318043394064</v>
      </c>
      <c r="F20" s="31">
        <f t="shared" si="1"/>
        <v>-7.6039902291465067E-2</v>
      </c>
      <c r="G20" s="30"/>
      <c r="H20" s="11" t="s">
        <v>11</v>
      </c>
      <c r="I20" s="12">
        <f>O20-C20</f>
        <v>195.65610956818628</v>
      </c>
      <c r="J20" s="12">
        <f t="shared" si="3"/>
        <v>208.51293400336095</v>
      </c>
      <c r="L20" s="31">
        <f t="shared" si="2"/>
        <v>6.5711336403190934E-2</v>
      </c>
      <c r="M20" s="30"/>
      <c r="N20" s="11" t="s">
        <v>11</v>
      </c>
      <c r="O20" s="12">
        <v>383.38410871459183</v>
      </c>
      <c r="P20" s="12">
        <v>381.9661144373016</v>
      </c>
      <c r="R20" s="32">
        <f t="shared" si="0"/>
        <v>-3.6986255952143887E-3</v>
      </c>
    </row>
    <row r="21" spans="1:18" x14ac:dyDescent="0.2">
      <c r="A21" s="30"/>
      <c r="B21" s="11" t="s">
        <v>49</v>
      </c>
      <c r="C21" s="12">
        <v>310.70833063618244</v>
      </c>
      <c r="D21" s="12">
        <v>283.53174390919253</v>
      </c>
      <c r="F21" s="31">
        <f t="shared" si="1"/>
        <v>-8.7466553186215545E-2</v>
      </c>
      <c r="G21" s="30"/>
      <c r="H21" s="11" t="s">
        <v>49</v>
      </c>
      <c r="I21" s="12">
        <f>O21-C21</f>
        <v>392.4500198789986</v>
      </c>
      <c r="J21" s="12">
        <f t="shared" si="3"/>
        <v>332.42864221307298</v>
      </c>
      <c r="L21" s="31">
        <f t="shared" si="2"/>
        <v>-0.15294018250892583</v>
      </c>
      <c r="M21" s="30"/>
      <c r="N21" s="11" t="s">
        <v>49</v>
      </c>
      <c r="O21" s="12">
        <v>703.15835051518104</v>
      </c>
      <c r="P21" s="12">
        <v>615.9603861222655</v>
      </c>
      <c r="R21" s="32">
        <f t="shared" si="0"/>
        <v>-0.12400900071659315</v>
      </c>
    </row>
    <row r="22" spans="1:18" x14ac:dyDescent="0.2">
      <c r="A22" s="30"/>
      <c r="B22" s="11" t="s">
        <v>47</v>
      </c>
      <c r="C22" s="12">
        <v>86.070101165348007</v>
      </c>
      <c r="D22" s="12">
        <v>111.12099391783011</v>
      </c>
      <c r="F22" s="31">
        <f t="shared" si="1"/>
        <v>0.29105220527575759</v>
      </c>
      <c r="G22" s="30"/>
      <c r="H22" s="11" t="s">
        <v>47</v>
      </c>
      <c r="I22" s="12">
        <f>O22-C22</f>
        <v>115.72309968149784</v>
      </c>
      <c r="J22" s="12">
        <f t="shared" si="3"/>
        <v>116.13168768678315</v>
      </c>
      <c r="L22" s="31">
        <f t="shared" si="2"/>
        <v>3.5307385164229377E-3</v>
      </c>
      <c r="M22" s="30"/>
      <c r="N22" s="11" t="s">
        <v>47</v>
      </c>
      <c r="O22" s="12">
        <v>201.79320084684585</v>
      </c>
      <c r="P22" s="12">
        <v>227.25268160461326</v>
      </c>
      <c r="R22" s="32">
        <f t="shared" si="0"/>
        <v>0.12616619713114252</v>
      </c>
    </row>
    <row r="23" spans="1:18" ht="11.25" customHeight="1" thickBot="1" x14ac:dyDescent="0.25">
      <c r="O23" s="63"/>
      <c r="P23" s="63"/>
      <c r="R23" s="61"/>
    </row>
    <row r="24" spans="1:18" ht="13.5" thickBot="1" x14ac:dyDescent="0.25">
      <c r="A24" s="35"/>
      <c r="B24" s="36" t="s">
        <v>52</v>
      </c>
      <c r="C24" s="37">
        <f>C10+C19+C20+C21+C22</f>
        <v>20043.499791568469</v>
      </c>
      <c r="D24" s="38">
        <f>D10+D19+D20+D21+D22</f>
        <v>23312.742928922664</v>
      </c>
      <c r="F24" s="39">
        <f>IF(C24,D24/C24-1,"")</f>
        <v>0.16310739997260559</v>
      </c>
      <c r="G24" s="35"/>
      <c r="H24" s="36" t="s">
        <v>52</v>
      </c>
      <c r="I24" s="37">
        <f>I10+I19+I20+I21+I22</f>
        <v>21460.501805785065</v>
      </c>
      <c r="J24" s="38">
        <f>J10+J19+J20+J21+J22</f>
        <v>24245.24025225293</v>
      </c>
      <c r="L24" s="39">
        <f>IF(I24,J24/I24-1,"")</f>
        <v>0.12976110585248235</v>
      </c>
      <c r="M24" s="35"/>
      <c r="N24" s="36" t="s">
        <v>52</v>
      </c>
      <c r="O24" s="37">
        <f>SUM(O10,O19:O22)</f>
        <v>41504.001597353534</v>
      </c>
      <c r="P24" s="38">
        <f>SUM(P10,P19:P22)</f>
        <v>47557.983181175601</v>
      </c>
      <c r="R24" s="40">
        <f>IF(O24,P24/O24-1,"")</f>
        <v>0.14586500941654013</v>
      </c>
    </row>
    <row r="25" spans="1:18" ht="6" customHeight="1" thickBot="1" x14ac:dyDescent="0.25">
      <c r="A25" s="41"/>
      <c r="B25" s="42"/>
      <c r="C25" s="43"/>
      <c r="D25" s="43"/>
      <c r="E25" s="44"/>
      <c r="F25" s="41"/>
      <c r="G25" s="41"/>
      <c r="H25" s="42"/>
      <c r="I25" s="43"/>
      <c r="J25" s="43"/>
      <c r="K25" s="44"/>
      <c r="L25" s="41"/>
      <c r="M25" s="41"/>
      <c r="N25" s="42"/>
      <c r="O25" s="43"/>
      <c r="P25" s="43"/>
      <c r="Q25" s="44"/>
      <c r="R25" s="41"/>
    </row>
    <row r="26" spans="1:18" ht="16.5" customHeight="1" thickBot="1" x14ac:dyDescent="0.25">
      <c r="B26" s="36" t="s">
        <v>54</v>
      </c>
      <c r="C26" s="37">
        <v>213.10589933952332</v>
      </c>
      <c r="D26" s="37">
        <v>212.72558817777775</v>
      </c>
      <c r="F26" s="39">
        <f>IF(C26,D26/C26-1,"")</f>
        <v>-1.7846111389889785E-3</v>
      </c>
      <c r="G26" s="30"/>
      <c r="H26" s="36" t="s">
        <v>54</v>
      </c>
      <c r="I26" s="37">
        <f>O26-C26</f>
        <v>68.123723044444432</v>
      </c>
      <c r="J26" s="37">
        <f>P26-D26</f>
        <v>72.114831666666703</v>
      </c>
      <c r="L26" s="39">
        <f>IF(I26,J26/I26-1,"")</f>
        <v>5.8586178850184689E-2</v>
      </c>
      <c r="N26" s="36" t="s">
        <v>54</v>
      </c>
      <c r="O26" s="37">
        <v>281.22962238396775</v>
      </c>
      <c r="P26" s="38">
        <v>284.84041984444445</v>
      </c>
      <c r="R26" s="39">
        <f>IF(O26,P26/O26-1,"")</f>
        <v>1.2839321227501532E-2</v>
      </c>
    </row>
    <row r="27" spans="1:18" ht="6" hidden="1" customHeight="1" outlineLevel="1" thickBot="1" x14ac:dyDescent="0.25">
      <c r="A27" s="41"/>
      <c r="B27" s="45"/>
      <c r="C27" s="46"/>
      <c r="D27" s="46"/>
      <c r="E27" s="18"/>
      <c r="F27" s="35"/>
      <c r="G27" s="35"/>
      <c r="H27" s="45"/>
      <c r="I27" s="46"/>
      <c r="J27" s="46"/>
      <c r="K27" s="18"/>
      <c r="L27" s="35"/>
      <c r="M27" s="41"/>
      <c r="N27" s="42"/>
      <c r="O27" s="43"/>
      <c r="P27" s="43"/>
      <c r="Q27" s="44"/>
      <c r="R27" s="41"/>
    </row>
    <row r="28" spans="1:18" ht="13.5" hidden="1" outlineLevel="1" thickBot="1" x14ac:dyDescent="0.25">
      <c r="A28" s="30"/>
      <c r="B28" s="36" t="s">
        <v>15</v>
      </c>
      <c r="C28" s="37"/>
      <c r="D28" s="38"/>
      <c r="F28" s="39"/>
      <c r="G28" s="30"/>
      <c r="H28" s="47" t="s">
        <v>15</v>
      </c>
      <c r="I28" s="37"/>
      <c r="J28" s="38"/>
      <c r="L28" s="39" t="str">
        <f>IF(I28,J28/I28-1,"")</f>
        <v/>
      </c>
      <c r="M28" s="30"/>
      <c r="N28" s="36" t="s">
        <v>15</v>
      </c>
      <c r="O28" s="37" t="e">
        <v>#REF!</v>
      </c>
      <c r="P28" s="38" t="e">
        <v>#REF!</v>
      </c>
      <c r="R28" s="39" t="e">
        <f>IF(O28,P28/O28-1,"")</f>
        <v>#REF!</v>
      </c>
    </row>
    <row r="29" spans="1:18" ht="6" customHeight="1" collapsed="1" thickBot="1" x14ac:dyDescent="0.25">
      <c r="A29" s="41"/>
      <c r="B29" s="16"/>
      <c r="C29" s="17"/>
      <c r="D29" s="17"/>
      <c r="F29" s="48"/>
      <c r="G29" s="35"/>
      <c r="H29" s="16"/>
      <c r="I29" s="17"/>
      <c r="J29" s="17"/>
      <c r="L29" s="48"/>
      <c r="M29" s="41"/>
      <c r="N29" s="16"/>
      <c r="O29" s="17"/>
      <c r="P29" s="17"/>
      <c r="R29" s="62"/>
    </row>
    <row r="30" spans="1:18" ht="16.5" customHeight="1" collapsed="1" thickBot="1" x14ac:dyDescent="0.25">
      <c r="B30" s="36" t="s">
        <v>53</v>
      </c>
      <c r="C30" s="37">
        <f>C24+C26</f>
        <v>20256.605690907993</v>
      </c>
      <c r="D30" s="38">
        <f>D24+D26</f>
        <v>23525.468517100442</v>
      </c>
      <c r="F30" s="39">
        <f>IF(C30,D30/C30-1,"")</f>
        <v>0.16137268385787107</v>
      </c>
      <c r="H30" s="36" t="s">
        <v>53</v>
      </c>
      <c r="I30" s="37">
        <f>I24+I26</f>
        <v>21528.625528829511</v>
      </c>
      <c r="J30" s="38">
        <f>J24+J26</f>
        <v>24317.355083919596</v>
      </c>
      <c r="L30" s="39">
        <f>IF(I30,J30/I30-1,"")</f>
        <v>0.12953588473893185</v>
      </c>
      <c r="N30" s="36" t="s">
        <v>53</v>
      </c>
      <c r="O30" s="37">
        <f>O24+O26</f>
        <v>41785.231219737499</v>
      </c>
      <c r="P30" s="38">
        <f>P24+P26</f>
        <v>47842.823601020049</v>
      </c>
      <c r="R30" s="39">
        <f>IF(O30,P30/O30-1,"")</f>
        <v>0.14496969872985188</v>
      </c>
    </row>
    <row r="31" spans="1:18" ht="18" customHeight="1" x14ac:dyDescent="0.2">
      <c r="N31" s="25"/>
      <c r="O31" s="14"/>
      <c r="P31" s="15"/>
      <c r="R31" s="49"/>
    </row>
    <row r="32" spans="1:18" ht="18.75" x14ac:dyDescent="0.2">
      <c r="B32" s="8" t="s">
        <v>40</v>
      </c>
    </row>
    <row r="33" spans="1:18" ht="15.75" x14ac:dyDescent="0.25">
      <c r="B33" s="25"/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</row>
    <row r="34" spans="1:18" ht="45" customHeight="1" x14ac:dyDescent="0.25">
      <c r="A34" s="26"/>
      <c r="C34" s="66" t="str">
        <f>C$6</f>
        <v>I-III 2024 vs I-III 2023</v>
      </c>
      <c r="D34" s="66"/>
      <c r="E34" s="66"/>
      <c r="F34" s="66"/>
      <c r="G34" s="60"/>
      <c r="H34" s="55"/>
      <c r="I34" s="66" t="str">
        <f>I$6</f>
        <v>IV-VI 2024 vs IV-VI 2023</v>
      </c>
      <c r="J34" s="66"/>
      <c r="K34" s="66"/>
      <c r="L34" s="66"/>
      <c r="M34" s="60"/>
      <c r="N34" s="55"/>
      <c r="O34" s="66" t="str">
        <f>O$6</f>
        <v>I-VI 2024 vs I-VI 2023</v>
      </c>
      <c r="P34" s="66"/>
      <c r="Q34" s="66"/>
      <c r="R34" s="66"/>
    </row>
    <row r="35" spans="1:18" ht="15.75" customHeight="1" x14ac:dyDescent="0.2">
      <c r="A35" s="26"/>
      <c r="B35" s="25"/>
      <c r="C35" s="26"/>
      <c r="D35" s="26"/>
      <c r="E35" s="26"/>
      <c r="F35" s="26"/>
      <c r="G35" s="26"/>
      <c r="H35" s="25"/>
      <c r="I35" s="26"/>
      <c r="J35" s="26"/>
      <c r="K35" s="26"/>
      <c r="L35" s="26"/>
      <c r="M35" s="26"/>
      <c r="N35" s="25"/>
      <c r="O35" s="26"/>
      <c r="P35" s="26"/>
      <c r="Q35" s="26"/>
      <c r="R35" s="26"/>
    </row>
    <row r="37" spans="1:18" ht="25.5" x14ac:dyDescent="0.2">
      <c r="A37" s="27"/>
      <c r="C37" s="28" t="str">
        <f>C$9</f>
        <v>I-III 2023</v>
      </c>
      <c r="D37" s="28" t="str">
        <f>D$9</f>
        <v>I-III 2024</v>
      </c>
      <c r="E37" s="10"/>
      <c r="F37" s="28" t="str">
        <f>F$9</f>
        <v>I-III 24/
I-III 23</v>
      </c>
      <c r="G37" s="29"/>
      <c r="H37" s="10"/>
      <c r="I37" s="28" t="str">
        <f>I$9</f>
        <v>IV-VI 2023</v>
      </c>
      <c r="J37" s="28" t="str">
        <f>J$9</f>
        <v>IV-VI 2024</v>
      </c>
      <c r="K37" s="10"/>
      <c r="L37" s="28" t="str">
        <f>L$9</f>
        <v>IV-VI 24/
IV-VI 23</v>
      </c>
      <c r="M37" s="29"/>
      <c r="N37" s="10"/>
      <c r="O37" s="28" t="str">
        <f>O$9</f>
        <v>I-VI 2023</v>
      </c>
      <c r="P37" s="28" t="str">
        <f>P$9</f>
        <v>I-VI 2024</v>
      </c>
      <c r="Q37" s="10"/>
      <c r="R37" s="28" t="str">
        <f>R$9</f>
        <v>I-VI 24/
I-VI 23</v>
      </c>
    </row>
    <row r="38" spans="1:18" x14ac:dyDescent="0.2">
      <c r="A38" s="30"/>
      <c r="B38" s="11" t="s">
        <v>42</v>
      </c>
      <c r="C38" s="12">
        <f>SUM(C39:C40,C42:C46)</f>
        <v>903.46792703401672</v>
      </c>
      <c r="D38" s="12">
        <f>SUM(D39:D40,D42:D46)</f>
        <v>959.153069134725</v>
      </c>
      <c r="F38" s="31">
        <f>IF(C38,D38/C38-1,"")</f>
        <v>6.163488535062478E-2</v>
      </c>
      <c r="G38" s="30"/>
      <c r="H38" s="11" t="s">
        <v>42</v>
      </c>
      <c r="I38" s="12">
        <f>SUM(I39:I40,I42:I46)</f>
        <v>1118.9922818725224</v>
      </c>
      <c r="J38" s="12">
        <f>SUM(J39:J40,J42:J46)</f>
        <v>1183.1147172946403</v>
      </c>
      <c r="L38" s="31">
        <f>IF(I38,J38/I38-1,"")</f>
        <v>5.7303733422374714E-2</v>
      </c>
      <c r="M38" s="30"/>
      <c r="N38" s="11" t="s">
        <v>42</v>
      </c>
      <c r="O38" s="12">
        <f>SUM(O39:O40,O42:O46)</f>
        <v>2022.4602089065386</v>
      </c>
      <c r="P38" s="12">
        <f>SUM(P39:P40,P42:P46)</f>
        <v>2142.2677864293655</v>
      </c>
      <c r="R38" s="32">
        <f t="shared" ref="R38:R50" si="4">IF(O38,P38/O38-1,"")</f>
        <v>5.9238533838745777E-2</v>
      </c>
    </row>
    <row r="39" spans="1:18" x14ac:dyDescent="0.2">
      <c r="A39" s="30"/>
      <c r="B39" s="33" t="s">
        <v>51</v>
      </c>
      <c r="C39" s="12">
        <v>458.53499233132931</v>
      </c>
      <c r="D39" s="12">
        <v>515.79732811598694</v>
      </c>
      <c r="F39" s="31">
        <f t="shared" ref="F39:F50" si="5">IF(C39,D39/C39-1,"")</f>
        <v>0.12488105977150998</v>
      </c>
      <c r="G39" s="30"/>
      <c r="H39" s="33" t="s">
        <v>51</v>
      </c>
      <c r="I39" s="12">
        <f>O39-C39</f>
        <v>600.57460584055002</v>
      </c>
      <c r="J39" s="12">
        <f>P39-D39</f>
        <v>655.50929242508039</v>
      </c>
      <c r="L39" s="31">
        <f t="shared" ref="L39:L50" si="6">IF(I39,J39/I39-1,"")</f>
        <v>9.1470212110692062E-2</v>
      </c>
      <c r="M39" s="30"/>
      <c r="N39" s="33" t="s">
        <v>51</v>
      </c>
      <c r="O39" s="12">
        <v>1059.1095981718793</v>
      </c>
      <c r="P39" s="12">
        <v>1171.3066205410673</v>
      </c>
      <c r="R39" s="32">
        <f t="shared" si="4"/>
        <v>0.10593523329677157</v>
      </c>
    </row>
    <row r="40" spans="1:18" x14ac:dyDescent="0.2">
      <c r="A40" s="30"/>
      <c r="B40" s="33" t="s">
        <v>50</v>
      </c>
      <c r="C40" s="12">
        <v>58.375361308722724</v>
      </c>
      <c r="D40" s="12">
        <v>113.29710541577529</v>
      </c>
      <c r="F40" s="31">
        <f t="shared" si="5"/>
        <v>0.94083775887218191</v>
      </c>
      <c r="G40" s="30"/>
      <c r="H40" s="33" t="s">
        <v>50</v>
      </c>
      <c r="I40" s="12">
        <f>O40-C40</f>
        <v>61.745788315133048</v>
      </c>
      <c r="J40" s="12">
        <f>P40-D40</f>
        <v>103.59629974799557</v>
      </c>
      <c r="L40" s="31">
        <f t="shared" si="6"/>
        <v>0.67778730460560888</v>
      </c>
      <c r="M40" s="30"/>
      <c r="N40" s="33" t="s">
        <v>50</v>
      </c>
      <c r="O40" s="12">
        <v>120.12114962385577</v>
      </c>
      <c r="P40" s="12">
        <v>216.89340516377086</v>
      </c>
      <c r="R40" s="32">
        <f t="shared" si="4"/>
        <v>0.80562212268984434</v>
      </c>
    </row>
    <row r="41" spans="1:18" x14ac:dyDescent="0.2">
      <c r="A41" s="30"/>
      <c r="B41" s="33" t="s">
        <v>43</v>
      </c>
      <c r="C41" s="12">
        <f>SUM(C42:C45)</f>
        <v>379.44635625201778</v>
      </c>
      <c r="D41" s="12">
        <f>SUM(D42:D45)</f>
        <v>320.93853617856831</v>
      </c>
      <c r="F41" s="31">
        <f t="shared" si="5"/>
        <v>-0.15419259958472287</v>
      </c>
      <c r="G41" s="30"/>
      <c r="H41" s="33" t="s">
        <v>43</v>
      </c>
      <c r="I41" s="12">
        <f>SUM(I42:I45)</f>
        <v>441.16881796682037</v>
      </c>
      <c r="J41" s="12">
        <f>SUM(J42:J45)</f>
        <v>415.84303832306159</v>
      </c>
      <c r="L41" s="31">
        <f t="shared" si="6"/>
        <v>-5.7406096288662667E-2</v>
      </c>
      <c r="M41" s="30"/>
      <c r="N41" s="33" t="s">
        <v>43</v>
      </c>
      <c r="O41" s="13">
        <f>SUM(O42:O45)</f>
        <v>820.61517421883809</v>
      </c>
      <c r="P41" s="13">
        <f>SUM(P42:P45)</f>
        <v>736.78157450162985</v>
      </c>
      <c r="R41" s="32">
        <f t="shared" si="4"/>
        <v>-0.1021594559191662</v>
      </c>
    </row>
    <row r="42" spans="1:18" x14ac:dyDescent="0.2">
      <c r="A42" s="30"/>
      <c r="B42" s="34" t="s">
        <v>62</v>
      </c>
      <c r="C42" s="12">
        <v>26.424982221074341</v>
      </c>
      <c r="D42" s="12">
        <v>32.444716824923745</v>
      </c>
      <c r="F42" s="31">
        <f t="shared" si="5"/>
        <v>0.2278046794312909</v>
      </c>
      <c r="G42" s="30"/>
      <c r="H42" s="34" t="s">
        <v>62</v>
      </c>
      <c r="I42" s="12">
        <f t="shared" ref="I42:J50" si="7">O42-C42</f>
        <v>57.256670821897799</v>
      </c>
      <c r="J42" s="12">
        <f t="shared" si="7"/>
        <v>73.317673488547655</v>
      </c>
      <c r="L42" s="31">
        <f t="shared" si="6"/>
        <v>0.28050884615015592</v>
      </c>
      <c r="M42" s="30"/>
      <c r="N42" s="34" t="s">
        <v>62</v>
      </c>
      <c r="O42" s="12">
        <v>83.681653042972144</v>
      </c>
      <c r="P42" s="12">
        <v>105.7623903134714</v>
      </c>
      <c r="R42" s="32">
        <f t="shared" si="4"/>
        <v>0.2638659307932214</v>
      </c>
    </row>
    <row r="43" spans="1:18" x14ac:dyDescent="0.2">
      <c r="A43" s="30"/>
      <c r="B43" s="34" t="s">
        <v>44</v>
      </c>
      <c r="C43" s="12">
        <v>208.67863969864109</v>
      </c>
      <c r="D43" s="12">
        <v>201.89810304997022</v>
      </c>
      <c r="F43" s="31">
        <f t="shared" si="5"/>
        <v>-3.2492720186708346E-2</v>
      </c>
      <c r="G43" s="30"/>
      <c r="H43" s="34" t="s">
        <v>44</v>
      </c>
      <c r="I43" s="12">
        <f t="shared" si="7"/>
        <v>261.08602395466721</v>
      </c>
      <c r="J43" s="12">
        <f t="shared" si="7"/>
        <v>243.73582008222323</v>
      </c>
      <c r="L43" s="31">
        <f t="shared" si="6"/>
        <v>-6.6453974094976886E-2</v>
      </c>
      <c r="M43" s="30"/>
      <c r="N43" s="34" t="s">
        <v>44</v>
      </c>
      <c r="O43" s="12">
        <v>469.76466365330828</v>
      </c>
      <c r="P43" s="12">
        <v>445.63392313219344</v>
      </c>
      <c r="R43" s="32">
        <f t="shared" si="4"/>
        <v>-5.1367721729967286E-2</v>
      </c>
    </row>
    <row r="44" spans="1:18" x14ac:dyDescent="0.2">
      <c r="A44" s="30"/>
      <c r="B44" s="34" t="s">
        <v>45</v>
      </c>
      <c r="C44" s="12">
        <v>136.06211283986659</v>
      </c>
      <c r="D44" s="12">
        <v>78.609862350531429</v>
      </c>
      <c r="F44" s="31">
        <f t="shared" si="5"/>
        <v>-0.42225017155915778</v>
      </c>
      <c r="G44" s="30"/>
      <c r="H44" s="34" t="s">
        <v>45</v>
      </c>
      <c r="I44" s="12">
        <f t="shared" si="7"/>
        <v>95.710783138765493</v>
      </c>
      <c r="J44" s="12">
        <f t="shared" si="7"/>
        <v>92.669693536706959</v>
      </c>
      <c r="L44" s="31">
        <f t="shared" si="6"/>
        <v>-3.1773740662527361E-2</v>
      </c>
      <c r="M44" s="30"/>
      <c r="N44" s="34" t="s">
        <v>45</v>
      </c>
      <c r="O44" s="12">
        <v>231.77289597863208</v>
      </c>
      <c r="P44" s="12">
        <v>171.27955588723839</v>
      </c>
      <c r="R44" s="32">
        <f t="shared" si="4"/>
        <v>-0.26100265018464786</v>
      </c>
    </row>
    <row r="45" spans="1:18" x14ac:dyDescent="0.2">
      <c r="A45" s="30"/>
      <c r="B45" s="34" t="s">
        <v>46</v>
      </c>
      <c r="C45" s="12">
        <v>8.2806214924357455</v>
      </c>
      <c r="D45" s="12">
        <v>7.9858539531429091</v>
      </c>
      <c r="F45" s="31">
        <f t="shared" si="5"/>
        <v>-3.5597272446531103E-2</v>
      </c>
      <c r="G45" s="30"/>
      <c r="H45" s="34" t="s">
        <v>46</v>
      </c>
      <c r="I45" s="12">
        <f t="shared" si="7"/>
        <v>27.115340051489849</v>
      </c>
      <c r="J45" s="12">
        <f t="shared" si="7"/>
        <v>6.1198512155836848</v>
      </c>
      <c r="L45" s="31">
        <f t="shared" si="6"/>
        <v>-0.77430298849424051</v>
      </c>
      <c r="M45" s="30"/>
      <c r="N45" s="34" t="s">
        <v>46</v>
      </c>
      <c r="O45" s="12">
        <v>35.395961543925594</v>
      </c>
      <c r="P45" s="12">
        <v>14.105705168726594</v>
      </c>
      <c r="R45" s="32">
        <f t="shared" si="4"/>
        <v>-0.60148828980894531</v>
      </c>
    </row>
    <row r="46" spans="1:18" x14ac:dyDescent="0.2">
      <c r="A46" s="30"/>
      <c r="B46" s="33" t="s">
        <v>47</v>
      </c>
      <c r="C46" s="12">
        <v>7.1112171419469785</v>
      </c>
      <c r="D46" s="12">
        <v>9.1200994243944375</v>
      </c>
      <c r="F46" s="31">
        <f t="shared" si="5"/>
        <v>0.28249485880520409</v>
      </c>
      <c r="G46" s="30"/>
      <c r="H46" s="33" t="s">
        <v>47</v>
      </c>
      <c r="I46" s="12">
        <f t="shared" si="7"/>
        <v>15.503069750018893</v>
      </c>
      <c r="J46" s="12">
        <f t="shared" si="7"/>
        <v>8.1660867985028656</v>
      </c>
      <c r="L46" s="31">
        <f t="shared" si="6"/>
        <v>-0.47326001042516663</v>
      </c>
      <c r="M46" s="30"/>
      <c r="N46" s="33" t="s">
        <v>47</v>
      </c>
      <c r="O46" s="12">
        <v>22.614286891965872</v>
      </c>
      <c r="P46" s="12">
        <v>17.286186222897303</v>
      </c>
      <c r="R46" s="32">
        <f t="shared" si="4"/>
        <v>-0.23560772420206055</v>
      </c>
    </row>
    <row r="47" spans="1:18" x14ac:dyDescent="0.2">
      <c r="A47" s="30"/>
      <c r="B47" s="11" t="s">
        <v>48</v>
      </c>
      <c r="C47" s="12">
        <v>1823.4466973070832</v>
      </c>
      <c r="D47" s="12">
        <v>1828.1828024645231</v>
      </c>
      <c r="F47" s="31">
        <f t="shared" si="5"/>
        <v>2.5973367713101325E-3</v>
      </c>
      <c r="G47" s="30"/>
      <c r="H47" s="11" t="s">
        <v>48</v>
      </c>
      <c r="I47" s="12">
        <f t="shared" si="7"/>
        <v>2008.6984349568759</v>
      </c>
      <c r="J47" s="12">
        <f t="shared" si="7"/>
        <v>2190.3323710232607</v>
      </c>
      <c r="L47" s="31">
        <f t="shared" si="6"/>
        <v>9.0423695715322383E-2</v>
      </c>
      <c r="M47" s="30"/>
      <c r="N47" s="11" t="s">
        <v>48</v>
      </c>
      <c r="O47" s="12">
        <v>3832.1451322639591</v>
      </c>
      <c r="P47" s="12">
        <v>4018.5151734877836</v>
      </c>
      <c r="R47" s="32">
        <f t="shared" si="4"/>
        <v>4.8633346282926482E-2</v>
      </c>
    </row>
    <row r="48" spans="1:18" x14ac:dyDescent="0.2">
      <c r="A48" s="30"/>
      <c r="B48" s="11" t="s">
        <v>11</v>
      </c>
      <c r="C48" s="12">
        <v>48.369725543562133</v>
      </c>
      <c r="D48" s="12">
        <v>76.258164121151964</v>
      </c>
      <c r="F48" s="31">
        <f t="shared" si="5"/>
        <v>0.57656805500112451</v>
      </c>
      <c r="G48" s="30"/>
      <c r="H48" s="11" t="s">
        <v>11</v>
      </c>
      <c r="I48" s="12">
        <f t="shared" si="7"/>
        <v>67.99311713353589</v>
      </c>
      <c r="J48" s="12">
        <f t="shared" si="7"/>
        <v>83.144037839308027</v>
      </c>
      <c r="L48" s="31">
        <f t="shared" si="6"/>
        <v>0.22283021200537556</v>
      </c>
      <c r="M48" s="30"/>
      <c r="N48" s="11" t="s">
        <v>11</v>
      </c>
      <c r="O48" s="12">
        <v>116.36284267709802</v>
      </c>
      <c r="P48" s="12">
        <v>159.40220196045999</v>
      </c>
      <c r="R48" s="32">
        <f t="shared" si="4"/>
        <v>0.36987201664361513</v>
      </c>
    </row>
    <row r="49" spans="1:18" x14ac:dyDescent="0.2">
      <c r="A49" s="30"/>
      <c r="B49" s="11" t="s">
        <v>49</v>
      </c>
      <c r="C49" s="12">
        <v>8.5821282079794976</v>
      </c>
      <c r="D49" s="12">
        <v>26.733766752841252</v>
      </c>
      <c r="F49" s="31">
        <f t="shared" si="5"/>
        <v>2.1150509646295785</v>
      </c>
      <c r="G49" s="30"/>
      <c r="H49" s="11" t="s">
        <v>49</v>
      </c>
      <c r="I49" s="12">
        <f t="shared" si="7"/>
        <v>18.239694897729937</v>
      </c>
      <c r="J49" s="12">
        <f t="shared" si="7"/>
        <v>46.896018514954577</v>
      </c>
      <c r="L49" s="31">
        <f t="shared" si="6"/>
        <v>1.571096653639263</v>
      </c>
      <c r="M49" s="30"/>
      <c r="N49" s="11" t="s">
        <v>49</v>
      </c>
      <c r="O49" s="12">
        <v>26.821823105709434</v>
      </c>
      <c r="P49" s="12">
        <v>73.629785267795825</v>
      </c>
      <c r="R49" s="32">
        <f t="shared" si="4"/>
        <v>1.745144689740445</v>
      </c>
    </row>
    <row r="50" spans="1:18" x14ac:dyDescent="0.2">
      <c r="A50" s="30"/>
      <c r="B50" s="11" t="s">
        <v>47</v>
      </c>
      <c r="C50" s="12">
        <v>18.892744324134011</v>
      </c>
      <c r="D50" s="12">
        <v>12.944710149614721</v>
      </c>
      <c r="F50" s="31">
        <f t="shared" si="5"/>
        <v>-0.31483166619267366</v>
      </c>
      <c r="G50" s="30"/>
      <c r="H50" s="11" t="s">
        <v>47</v>
      </c>
      <c r="I50" s="12">
        <f t="shared" si="7"/>
        <v>11.958039382544762</v>
      </c>
      <c r="J50" s="12">
        <f t="shared" si="7"/>
        <v>4.8719656468480146</v>
      </c>
      <c r="L50" s="31">
        <f t="shared" si="6"/>
        <v>-0.59257822365431756</v>
      </c>
      <c r="M50" s="30"/>
      <c r="N50" s="11" t="s">
        <v>47</v>
      </c>
      <c r="O50" s="12">
        <v>30.850783706678772</v>
      </c>
      <c r="P50" s="12">
        <v>17.816675796462736</v>
      </c>
      <c r="R50" s="32">
        <f t="shared" si="4"/>
        <v>-0.42248871322495218</v>
      </c>
    </row>
    <row r="51" spans="1:18" ht="11.25" customHeight="1" thickBot="1" x14ac:dyDescent="0.25"/>
    <row r="52" spans="1:18" ht="13.5" thickBot="1" x14ac:dyDescent="0.25">
      <c r="A52" s="35"/>
      <c r="B52" s="36" t="s">
        <v>55</v>
      </c>
      <c r="C52" s="37">
        <f>C38+C47+C48+C49+C50</f>
        <v>2802.7592224167761</v>
      </c>
      <c r="D52" s="38">
        <f>D38+D47+D48+D49+D50</f>
        <v>2903.2725126228561</v>
      </c>
      <c r="F52" s="39">
        <f>IF(C52,D52/C52-1,"")</f>
        <v>3.586226365867029E-2</v>
      </c>
      <c r="G52" s="35"/>
      <c r="H52" s="36" t="s">
        <v>55</v>
      </c>
      <c r="I52" s="37">
        <f>I38+I47+I48+I49+I50</f>
        <v>3225.8815682432091</v>
      </c>
      <c r="J52" s="38">
        <f>J38+J47+J48+J49+J50</f>
        <v>3508.3591103190115</v>
      </c>
      <c r="L52" s="39">
        <f>IF(I52,J52/I52-1,"")</f>
        <v>8.7565998968039516E-2</v>
      </c>
      <c r="M52" s="35"/>
      <c r="N52" s="36" t="s">
        <v>55</v>
      </c>
      <c r="O52" s="37">
        <f>SUM(O38,O47:O50)</f>
        <v>6028.6407906599852</v>
      </c>
      <c r="P52" s="38">
        <f>SUM(P38,P47:P50)</f>
        <v>6411.631622941868</v>
      </c>
      <c r="R52" s="40">
        <f>IF(O52,P52/O52-1,"")</f>
        <v>6.3528554044095742E-2</v>
      </c>
    </row>
    <row r="53" spans="1:18" ht="6" customHeight="1" thickBot="1" x14ac:dyDescent="0.25">
      <c r="A53" s="41"/>
      <c r="B53" s="42"/>
      <c r="C53" s="43"/>
      <c r="D53" s="43"/>
      <c r="E53" s="44"/>
      <c r="F53" s="41"/>
      <c r="G53" s="41"/>
      <c r="H53" s="42"/>
      <c r="I53" s="43"/>
      <c r="J53" s="43"/>
      <c r="K53" s="44"/>
      <c r="L53" s="41"/>
      <c r="M53" s="41"/>
      <c r="N53" s="42"/>
      <c r="O53" s="43"/>
      <c r="P53" s="43"/>
      <c r="Q53" s="44"/>
      <c r="R53" s="41"/>
    </row>
    <row r="54" spans="1:18" ht="16.5" customHeight="1" thickBot="1" x14ac:dyDescent="0.25">
      <c r="B54" s="36" t="s">
        <v>56</v>
      </c>
      <c r="C54" s="37">
        <v>5.3970782733655369</v>
      </c>
      <c r="D54" s="38">
        <v>6.7137936432812824</v>
      </c>
      <c r="F54" s="39">
        <f>IF(C54,D54/C54-1,"")</f>
        <v>0.24396818115714702</v>
      </c>
      <c r="G54" s="30"/>
      <c r="H54" s="36" t="s">
        <v>56</v>
      </c>
      <c r="I54" s="37">
        <f>O54-C54</f>
        <v>9.2123126618577089</v>
      </c>
      <c r="J54" s="37">
        <f>P54-D54</f>
        <v>6.2739077349486587</v>
      </c>
      <c r="L54" s="39">
        <f>IF(I54,J54/I54-1,"")</f>
        <v>-0.31896495861187002</v>
      </c>
      <c r="N54" s="36" t="s">
        <v>56</v>
      </c>
      <c r="O54" s="37">
        <v>14.609390935223246</v>
      </c>
      <c r="P54" s="38">
        <v>12.987701378229941</v>
      </c>
      <c r="R54" s="39">
        <f>IF(O54,P54/O54-1,"")</f>
        <v>-0.11100322827855957</v>
      </c>
    </row>
    <row r="55" spans="1:18" ht="6" customHeight="1" thickBot="1" x14ac:dyDescent="0.25">
      <c r="A55" s="41"/>
      <c r="B55" s="45"/>
      <c r="C55" s="46"/>
      <c r="D55" s="46"/>
      <c r="E55" s="18"/>
      <c r="F55" s="35"/>
      <c r="G55" s="35"/>
      <c r="H55" s="45"/>
      <c r="I55" s="46"/>
      <c r="J55" s="46"/>
      <c r="K55" s="18"/>
      <c r="L55" s="35"/>
      <c r="M55" s="41"/>
      <c r="N55" s="42"/>
      <c r="O55" s="43"/>
      <c r="P55" s="43"/>
      <c r="Q55" s="44"/>
      <c r="R55" s="41"/>
    </row>
    <row r="56" spans="1:18" ht="16.5" customHeight="1" collapsed="1" thickBot="1" x14ac:dyDescent="0.25">
      <c r="B56" s="47" t="s">
        <v>57</v>
      </c>
      <c r="C56" s="37">
        <f>C54+C52</f>
        <v>2808.1563006901415</v>
      </c>
      <c r="D56" s="38">
        <f>D54+D52</f>
        <v>2909.9863062661375</v>
      </c>
      <c r="F56" s="39">
        <f>IF(C56,D56/C56-1,"")</f>
        <v>3.6262228548663789E-2</v>
      </c>
      <c r="G56" s="30"/>
      <c r="H56" s="47" t="s">
        <v>57</v>
      </c>
      <c r="I56" s="37">
        <f>I54+I52</f>
        <v>3235.0938809050667</v>
      </c>
      <c r="J56" s="38">
        <f>J54+J52</f>
        <v>3514.6330180539603</v>
      </c>
      <c r="L56" s="39">
        <f>IF(I56,J56/I56-1,"")</f>
        <v>8.6408353958089323E-2</v>
      </c>
      <c r="M56" s="30"/>
      <c r="N56" s="47" t="s">
        <v>57</v>
      </c>
      <c r="O56" s="37">
        <f>O52+O54</f>
        <v>6043.2501815952082</v>
      </c>
      <c r="P56" s="38">
        <f>P52+P54</f>
        <v>6424.6193243200978</v>
      </c>
      <c r="R56" s="39">
        <f>IF(O56,P56/O56-1,"")</f>
        <v>6.310662826542468E-2</v>
      </c>
    </row>
    <row r="57" spans="1:18" ht="18" customHeight="1" x14ac:dyDescent="0.2">
      <c r="B57" s="16"/>
      <c r="C57" s="17"/>
      <c r="D57" s="17"/>
      <c r="F57" s="48"/>
      <c r="G57" s="41"/>
      <c r="H57" s="16"/>
      <c r="I57" s="17"/>
      <c r="J57" s="17"/>
      <c r="L57" s="48"/>
      <c r="M57" s="41"/>
      <c r="N57" s="16"/>
      <c r="O57" s="17"/>
      <c r="P57" s="17"/>
      <c r="R57" s="48"/>
    </row>
    <row r="58" spans="1:18" ht="18" customHeight="1" x14ac:dyDescent="0.2">
      <c r="B58" s="45"/>
      <c r="C58" s="46"/>
      <c r="D58" s="46"/>
      <c r="E58" s="18"/>
      <c r="F58" s="35"/>
      <c r="G58" s="18"/>
      <c r="H58" s="45"/>
      <c r="I58" s="46"/>
      <c r="J58" s="46"/>
      <c r="K58" s="18"/>
      <c r="L58" s="35"/>
      <c r="M58" s="18"/>
      <c r="N58" s="45"/>
      <c r="O58" s="46"/>
      <c r="P58" s="46"/>
      <c r="Q58" s="18"/>
      <c r="R58" s="35"/>
    </row>
    <row r="59" spans="1:18" ht="18.75" x14ac:dyDescent="0.2">
      <c r="B59" s="8" t="s">
        <v>41</v>
      </c>
    </row>
    <row r="60" spans="1:18" ht="15.75" x14ac:dyDescent="0.25">
      <c r="B60" s="2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5"/>
    </row>
    <row r="61" spans="1:18" ht="45" customHeight="1" x14ac:dyDescent="0.25">
      <c r="A61" s="26"/>
      <c r="C61" s="66" t="str">
        <f>C$6</f>
        <v>I-III 2024 vs I-III 2023</v>
      </c>
      <c r="D61" s="66"/>
      <c r="E61" s="66"/>
      <c r="F61" s="66"/>
      <c r="G61" s="60"/>
      <c r="H61" s="55"/>
      <c r="I61" s="66" t="str">
        <f>I$6</f>
        <v>IV-VI 2024 vs IV-VI 2023</v>
      </c>
      <c r="J61" s="66"/>
      <c r="K61" s="66"/>
      <c r="L61" s="66"/>
      <c r="M61" s="60"/>
      <c r="N61" s="55"/>
      <c r="O61" s="66" t="str">
        <f>O$6</f>
        <v>I-VI 2024 vs I-VI 2023</v>
      </c>
      <c r="P61" s="66"/>
      <c r="Q61" s="66"/>
      <c r="R61" s="66"/>
    </row>
    <row r="62" spans="1:18" ht="15.75" customHeight="1" x14ac:dyDescent="0.2">
      <c r="A62" s="26"/>
      <c r="B62" s="25"/>
      <c r="C62" s="26"/>
      <c r="D62" s="26"/>
      <c r="E62" s="26"/>
      <c r="F62" s="26"/>
      <c r="G62" s="26"/>
      <c r="H62" s="25"/>
      <c r="I62" s="26"/>
      <c r="J62" s="26"/>
      <c r="K62" s="26"/>
      <c r="L62" s="26"/>
      <c r="M62" s="26"/>
      <c r="N62" s="25"/>
      <c r="O62" s="26"/>
      <c r="P62" s="26"/>
      <c r="Q62" s="26"/>
      <c r="R62" s="26"/>
    </row>
    <row r="64" spans="1:18" ht="25.5" x14ac:dyDescent="0.2">
      <c r="A64" s="27"/>
      <c r="C64" s="28" t="str">
        <f>C$9</f>
        <v>I-III 2023</v>
      </c>
      <c r="D64" s="28" t="str">
        <f>D$9</f>
        <v>I-III 2024</v>
      </c>
      <c r="E64" s="10"/>
      <c r="F64" s="28" t="str">
        <f>F$9</f>
        <v>I-III 24/
I-III 23</v>
      </c>
      <c r="G64" s="29"/>
      <c r="H64" s="10"/>
      <c r="I64" s="28" t="str">
        <f>I$9</f>
        <v>IV-VI 2023</v>
      </c>
      <c r="J64" s="28" t="str">
        <f>J$9</f>
        <v>IV-VI 2024</v>
      </c>
      <c r="K64" s="10"/>
      <c r="L64" s="28" t="str">
        <f>L$9</f>
        <v>IV-VI 24/
IV-VI 23</v>
      </c>
      <c r="M64" s="29"/>
      <c r="N64" s="10"/>
      <c r="O64" s="28" t="str">
        <f>O$9</f>
        <v>I-VI 2023</v>
      </c>
      <c r="P64" s="28" t="str">
        <f>P$9</f>
        <v>I-VI 2024</v>
      </c>
      <c r="Q64" s="10"/>
      <c r="R64" s="28" t="str">
        <f>R$9</f>
        <v>I-VI 24/
I-VI 23</v>
      </c>
    </row>
    <row r="65" spans="1:18" x14ac:dyDescent="0.2">
      <c r="A65" s="30"/>
      <c r="B65" s="11" t="s">
        <v>42</v>
      </c>
      <c r="C65" s="12">
        <f>SUM(C66:C67,C69:C73)</f>
        <v>16458.741117226782</v>
      </c>
      <c r="D65" s="12">
        <f>SUM(D66:D67,D69:D73)</f>
        <v>19622.776150340473</v>
      </c>
      <c r="F65" s="31">
        <f>IF(C65,D65/C65-1,"")</f>
        <v>0.1922404034778824</v>
      </c>
      <c r="G65" s="30"/>
      <c r="H65" s="11" t="s">
        <v>42</v>
      </c>
      <c r="I65" s="12">
        <f>SUM(I66:I67,I69:I73)</f>
        <v>17579.100801546869</v>
      </c>
      <c r="J65" s="12">
        <f>SUM(J66:J67,J69:J73)</f>
        <v>20269.435788441424</v>
      </c>
      <c r="L65" s="31">
        <f>IF(I65,J65/I65-1,"")</f>
        <v>0.15304167245333855</v>
      </c>
      <c r="M65" s="30"/>
      <c r="N65" s="11" t="s">
        <v>42</v>
      </c>
      <c r="O65" s="12">
        <f>SUM(O66:O67,O69:O73)</f>
        <v>34037.841918773658</v>
      </c>
      <c r="P65" s="12">
        <f>SUM(P66:P67,P69:P73)</f>
        <v>39892.211938781889</v>
      </c>
      <c r="R65" s="32">
        <f t="shared" ref="R65:R77" si="8">IF(O65,P65/O65-1,"")</f>
        <v>0.17199592247883499</v>
      </c>
    </row>
    <row r="66" spans="1:18" x14ac:dyDescent="0.2">
      <c r="A66" s="30"/>
      <c r="B66" s="33" t="s">
        <v>51</v>
      </c>
      <c r="C66" s="12">
        <v>9245.7231682447764</v>
      </c>
      <c r="D66" s="12">
        <v>12455.780164048116</v>
      </c>
      <c r="F66" s="31">
        <f t="shared" ref="F66:F77" si="9">IF(C66,D66/C66-1,"")</f>
        <v>0.34719371728850312</v>
      </c>
      <c r="G66" s="30"/>
      <c r="H66" s="33" t="s">
        <v>51</v>
      </c>
      <c r="I66" s="12">
        <f>O66-C66</f>
        <v>9980.4639755258049</v>
      </c>
      <c r="J66" s="12">
        <f>P66-D66</f>
        <v>12964.19464311306</v>
      </c>
      <c r="L66" s="31">
        <f t="shared" ref="L66:L77" si="10">IF(I66,J66/I66-1,"")</f>
        <v>0.29895711010069159</v>
      </c>
      <c r="M66" s="30"/>
      <c r="N66" s="33" t="s">
        <v>51</v>
      </c>
      <c r="O66" s="12">
        <v>19226.187143770581</v>
      </c>
      <c r="P66" s="12">
        <v>25419.974807161176</v>
      </c>
      <c r="R66" s="32">
        <f t="shared" si="8"/>
        <v>0.32215371758707878</v>
      </c>
    </row>
    <row r="67" spans="1:18" x14ac:dyDescent="0.2">
      <c r="A67" s="30"/>
      <c r="B67" s="33" t="s">
        <v>50</v>
      </c>
      <c r="C67" s="12">
        <v>1581.2111983302743</v>
      </c>
      <c r="D67" s="12">
        <v>2177.5083220156389</v>
      </c>
      <c r="F67" s="31">
        <f t="shared" si="9"/>
        <v>0.37711415420978667</v>
      </c>
      <c r="G67" s="30"/>
      <c r="H67" s="33" t="s">
        <v>50</v>
      </c>
      <c r="I67" s="12">
        <f>O67-C67</f>
        <v>1638.473152692412</v>
      </c>
      <c r="J67" s="12">
        <f>P67-D67</f>
        <v>2136.3048089267645</v>
      </c>
      <c r="L67" s="31">
        <f t="shared" si="10"/>
        <v>0.3038387631901649</v>
      </c>
      <c r="M67" s="30"/>
      <c r="N67" s="33" t="s">
        <v>50</v>
      </c>
      <c r="O67" s="12">
        <v>3219.6843510226863</v>
      </c>
      <c r="P67" s="12">
        <v>4313.8131309424034</v>
      </c>
      <c r="R67" s="32">
        <f t="shared" si="8"/>
        <v>0.33982485878535984</v>
      </c>
    </row>
    <row r="68" spans="1:18" x14ac:dyDescent="0.2">
      <c r="A68" s="30"/>
      <c r="B68" s="33" t="s">
        <v>43</v>
      </c>
      <c r="C68" s="12">
        <f>SUM(C69:C72)</f>
        <v>5447.2376418592876</v>
      </c>
      <c r="D68" s="12">
        <f>SUM(D69:D72)</f>
        <v>4761.1265605957287</v>
      </c>
      <c r="F68" s="31">
        <f t="shared" si="9"/>
        <v>-0.12595578279734654</v>
      </c>
      <c r="G68" s="30"/>
      <c r="H68" s="33" t="s">
        <v>43</v>
      </c>
      <c r="I68" s="12">
        <f>SUM(I69:I72)</f>
        <v>5713.2148765586526</v>
      </c>
      <c r="J68" s="12">
        <f>SUM(J69:J72)</f>
        <v>4886.4221623919429</v>
      </c>
      <c r="L68" s="31">
        <f t="shared" si="10"/>
        <v>-0.14471584423667383</v>
      </c>
      <c r="M68" s="30"/>
      <c r="N68" s="33" t="s">
        <v>43</v>
      </c>
      <c r="O68" s="13">
        <f>SUM(O69:O72)</f>
        <v>11160.45251841794</v>
      </c>
      <c r="P68" s="13">
        <f>SUM(P69:P72)</f>
        <v>9647.5487229876708</v>
      </c>
      <c r="R68" s="32">
        <f t="shared" si="8"/>
        <v>-0.13555935952718268</v>
      </c>
    </row>
    <row r="69" spans="1:18" x14ac:dyDescent="0.2">
      <c r="A69" s="30"/>
      <c r="B69" s="34" t="s">
        <v>62</v>
      </c>
      <c r="C69" s="12">
        <v>963.36784319051981</v>
      </c>
      <c r="D69" s="12">
        <v>1023.194163775286</v>
      </c>
      <c r="F69" s="31">
        <f t="shared" si="9"/>
        <v>6.2101222298048819E-2</v>
      </c>
      <c r="G69" s="30"/>
      <c r="H69" s="34" t="s">
        <v>62</v>
      </c>
      <c r="I69" s="12">
        <f>O69-C69</f>
        <v>1096.3579008234744</v>
      </c>
      <c r="J69" s="12">
        <f>P69-D69</f>
        <v>1120.3551841510457</v>
      </c>
      <c r="L69" s="31">
        <f t="shared" si="10"/>
        <v>2.18881838764029E-2</v>
      </c>
      <c r="M69" s="30"/>
      <c r="N69" s="34" t="s">
        <v>62</v>
      </c>
      <c r="O69" s="12">
        <v>2059.7257440139942</v>
      </c>
      <c r="P69" s="12">
        <v>2143.5493479263318</v>
      </c>
      <c r="R69" s="32">
        <f t="shared" si="8"/>
        <v>4.0696487945517612E-2</v>
      </c>
    </row>
    <row r="70" spans="1:18" x14ac:dyDescent="0.2">
      <c r="A70" s="30"/>
      <c r="B70" s="34" t="s">
        <v>44</v>
      </c>
      <c r="C70" s="12">
        <v>2919.0297914488115</v>
      </c>
      <c r="D70" s="12">
        <v>2493.5849896284667</v>
      </c>
      <c r="F70" s="31">
        <f t="shared" si="9"/>
        <v>-0.14574870152633224</v>
      </c>
      <c r="G70" s="30"/>
      <c r="H70" s="34" t="s">
        <v>44</v>
      </c>
      <c r="I70" s="12">
        <f t="shared" ref="I70:J77" si="11">O70-C70</f>
        <v>2975.4557270549908</v>
      </c>
      <c r="J70" s="12">
        <f t="shared" si="11"/>
        <v>2453.6555509526393</v>
      </c>
      <c r="L70" s="31">
        <f t="shared" si="10"/>
        <v>-0.17536815330766575</v>
      </c>
      <c r="M70" s="30"/>
      <c r="N70" s="34" t="s">
        <v>44</v>
      </c>
      <c r="O70" s="12">
        <v>5894.4855185038023</v>
      </c>
      <c r="P70" s="12">
        <v>4947.240540581106</v>
      </c>
      <c r="R70" s="32">
        <f t="shared" si="8"/>
        <v>-0.16070019596267249</v>
      </c>
    </row>
    <row r="71" spans="1:18" x14ac:dyDescent="0.2">
      <c r="A71" s="30"/>
      <c r="B71" s="34" t="s">
        <v>45</v>
      </c>
      <c r="C71" s="12">
        <v>1341.1880432242385</v>
      </c>
      <c r="D71" s="12">
        <v>923.52082036042952</v>
      </c>
      <c r="F71" s="31">
        <f t="shared" si="9"/>
        <v>-0.31141585624319312</v>
      </c>
      <c r="G71" s="30"/>
      <c r="H71" s="34" t="s">
        <v>45</v>
      </c>
      <c r="I71" s="12">
        <f t="shared" si="11"/>
        <v>1258.5109347130049</v>
      </c>
      <c r="J71" s="12">
        <f t="shared" si="11"/>
        <v>972.96915145095522</v>
      </c>
      <c r="L71" s="31">
        <f t="shared" si="10"/>
        <v>-0.22688859936458605</v>
      </c>
      <c r="M71" s="30"/>
      <c r="N71" s="34" t="s">
        <v>45</v>
      </c>
      <c r="O71" s="12">
        <v>2599.6989779372434</v>
      </c>
      <c r="P71" s="12">
        <v>1896.4899718113847</v>
      </c>
      <c r="R71" s="32">
        <f t="shared" si="8"/>
        <v>-0.27049631980231292</v>
      </c>
    </row>
    <row r="72" spans="1:18" x14ac:dyDescent="0.2">
      <c r="A72" s="30"/>
      <c r="B72" s="34" t="s">
        <v>46</v>
      </c>
      <c r="C72" s="12">
        <v>223.65196399571786</v>
      </c>
      <c r="D72" s="12">
        <v>320.82658683154636</v>
      </c>
      <c r="F72" s="31">
        <f t="shared" si="9"/>
        <v>0.43449036216685788</v>
      </c>
      <c r="G72" s="30"/>
      <c r="H72" s="34" t="s">
        <v>46</v>
      </c>
      <c r="I72" s="12">
        <f t="shared" si="11"/>
        <v>382.89031396718315</v>
      </c>
      <c r="J72" s="12">
        <f t="shared" si="11"/>
        <v>339.44227583730321</v>
      </c>
      <c r="L72" s="31">
        <f t="shared" si="10"/>
        <v>-0.11347385019931266</v>
      </c>
      <c r="M72" s="30"/>
      <c r="N72" s="34" t="s">
        <v>46</v>
      </c>
      <c r="O72" s="12">
        <v>606.54227796290104</v>
      </c>
      <c r="P72" s="12">
        <v>660.26886266884958</v>
      </c>
      <c r="R72" s="32">
        <f t="shared" si="8"/>
        <v>8.85784662635416E-2</v>
      </c>
    </row>
    <row r="73" spans="1:18" x14ac:dyDescent="0.2">
      <c r="A73" s="30"/>
      <c r="B73" s="33" t="s">
        <v>47</v>
      </c>
      <c r="C73" s="12">
        <v>184.56910879244273</v>
      </c>
      <c r="D73" s="12">
        <v>228.36110368098838</v>
      </c>
      <c r="F73" s="31">
        <f t="shared" si="9"/>
        <v>0.23726611227121408</v>
      </c>
      <c r="G73" s="30"/>
      <c r="H73" s="33" t="s">
        <v>47</v>
      </c>
      <c r="I73" s="12">
        <f t="shared" si="11"/>
        <v>246.9487967700006</v>
      </c>
      <c r="J73" s="12">
        <f t="shared" si="11"/>
        <v>282.51417400965448</v>
      </c>
      <c r="L73" s="31">
        <f t="shared" si="10"/>
        <v>0.14401923680064832</v>
      </c>
      <c r="M73" s="30"/>
      <c r="N73" s="33" t="s">
        <v>47</v>
      </c>
      <c r="O73" s="12">
        <v>431.51790556244333</v>
      </c>
      <c r="P73" s="12">
        <v>510.87527769064286</v>
      </c>
      <c r="R73" s="32">
        <f t="shared" si="8"/>
        <v>0.1839028487700054</v>
      </c>
    </row>
    <row r="74" spans="1:18" x14ac:dyDescent="0.2">
      <c r="A74" s="30"/>
      <c r="B74" s="11" t="s">
        <v>48</v>
      </c>
      <c r="C74" s="12">
        <v>5727.1668677348516</v>
      </c>
      <c r="D74" s="12">
        <v>5909.1967319204714</v>
      </c>
      <c r="F74" s="31">
        <f t="shared" si="9"/>
        <v>3.1783579628371195E-2</v>
      </c>
      <c r="G74" s="30"/>
      <c r="H74" s="11" t="s">
        <v>48</v>
      </c>
      <c r="I74" s="12">
        <f t="shared" si="11"/>
        <v>6305.2624919389054</v>
      </c>
      <c r="J74" s="12">
        <f t="shared" si="11"/>
        <v>6692.1782882262005</v>
      </c>
      <c r="L74" s="31">
        <f t="shared" si="10"/>
        <v>6.1363947461656965E-2</v>
      </c>
      <c r="M74" s="30"/>
      <c r="N74" s="11" t="s">
        <v>48</v>
      </c>
      <c r="O74" s="12">
        <v>12032.429359673757</v>
      </c>
      <c r="P74" s="12">
        <v>12601.375020146672</v>
      </c>
      <c r="R74" s="32">
        <f t="shared" si="8"/>
        <v>4.7284354926671268E-2</v>
      </c>
    </row>
    <row r="75" spans="1:18" x14ac:dyDescent="0.2">
      <c r="A75" s="30"/>
      <c r="B75" s="11" t="s">
        <v>11</v>
      </c>
      <c r="C75" s="12">
        <v>236.09772468996769</v>
      </c>
      <c r="D75" s="12">
        <v>249.71134455509261</v>
      </c>
      <c r="F75" s="31">
        <f t="shared" si="9"/>
        <v>5.7660953247226976E-2</v>
      </c>
      <c r="G75" s="30"/>
      <c r="H75" s="11" t="s">
        <v>11</v>
      </c>
      <c r="I75" s="12">
        <f t="shared" si="11"/>
        <v>263.64922670172211</v>
      </c>
      <c r="J75" s="12">
        <f t="shared" si="11"/>
        <v>291.65697184266901</v>
      </c>
      <c r="L75" s="31">
        <f t="shared" si="10"/>
        <v>0.10623109155800137</v>
      </c>
      <c r="M75" s="30"/>
      <c r="N75" s="11" t="s">
        <v>11</v>
      </c>
      <c r="O75" s="12">
        <v>499.74695139168983</v>
      </c>
      <c r="P75" s="12">
        <v>541.36831639776165</v>
      </c>
      <c r="R75" s="32">
        <f t="shared" si="8"/>
        <v>8.3284880258228888E-2</v>
      </c>
    </row>
    <row r="76" spans="1:18" x14ac:dyDescent="0.2">
      <c r="A76" s="30"/>
      <c r="B76" s="11" t="s">
        <v>49</v>
      </c>
      <c r="C76" s="12">
        <v>319.29045884416195</v>
      </c>
      <c r="D76" s="12">
        <v>310.26551066203376</v>
      </c>
      <c r="F76" s="31">
        <f t="shared" si="9"/>
        <v>-2.826563692131201E-2</v>
      </c>
      <c r="G76" s="30"/>
      <c r="H76" s="11" t="s">
        <v>49</v>
      </c>
      <c r="I76" s="12">
        <f t="shared" si="11"/>
        <v>410.68971477672852</v>
      </c>
      <c r="J76" s="12">
        <f t="shared" si="11"/>
        <v>379.32466072802754</v>
      </c>
      <c r="L76" s="31">
        <f t="shared" si="10"/>
        <v>-7.6371657044668417E-2</v>
      </c>
      <c r="M76" s="30"/>
      <c r="N76" s="11" t="s">
        <v>49</v>
      </c>
      <c r="O76" s="12">
        <v>729.98017362089047</v>
      </c>
      <c r="P76" s="12">
        <v>689.5901713900613</v>
      </c>
      <c r="R76" s="32">
        <f t="shared" si="8"/>
        <v>-5.5330272917529122E-2</v>
      </c>
    </row>
    <row r="77" spans="1:18" x14ac:dyDescent="0.2">
      <c r="A77" s="30"/>
      <c r="B77" s="11" t="s">
        <v>47</v>
      </c>
      <c r="C77" s="12">
        <v>104.96284548948202</v>
      </c>
      <c r="D77" s="12">
        <v>124.06570406744483</v>
      </c>
      <c r="F77" s="31">
        <f t="shared" si="9"/>
        <v>0.18199638632964699</v>
      </c>
      <c r="G77" s="30"/>
      <c r="H77" s="11" t="s">
        <v>47</v>
      </c>
      <c r="I77" s="12">
        <f t="shared" si="11"/>
        <v>127.68113906404261</v>
      </c>
      <c r="J77" s="12">
        <f t="shared" si="11"/>
        <v>121.00365333363116</v>
      </c>
      <c r="L77" s="31">
        <f t="shared" si="10"/>
        <v>-5.229813721400256E-2</v>
      </c>
      <c r="M77" s="30"/>
      <c r="N77" s="11" t="s">
        <v>47</v>
      </c>
      <c r="O77" s="12">
        <v>232.64398455352463</v>
      </c>
      <c r="P77" s="12">
        <v>245.06935740107599</v>
      </c>
      <c r="R77" s="32">
        <f t="shared" si="8"/>
        <v>5.3409388045847495E-2</v>
      </c>
    </row>
    <row r="78" spans="1:18" ht="11.25" customHeight="1" thickBot="1" x14ac:dyDescent="0.25"/>
    <row r="79" spans="1:18" ht="13.5" thickBot="1" x14ac:dyDescent="0.25">
      <c r="A79" s="35"/>
      <c r="B79" s="36" t="s">
        <v>60</v>
      </c>
      <c r="C79" s="37">
        <f>C65+C74+C75+C76+C77</f>
        <v>22846.259013985244</v>
      </c>
      <c r="D79" s="38">
        <f>D65+D74+D75+D76+D77</f>
        <v>26216.015441545514</v>
      </c>
      <c r="F79" s="39">
        <f>IF(C79,D79/C79-1,"")</f>
        <v>0.14749707711435334</v>
      </c>
      <c r="G79" s="35"/>
      <c r="H79" s="36" t="s">
        <v>60</v>
      </c>
      <c r="I79" s="37">
        <f>I65+I74+I75+I76+I77</f>
        <v>24686.383374028268</v>
      </c>
      <c r="J79" s="38">
        <f>J65+J74+J75+J76+J77</f>
        <v>27753.599362571953</v>
      </c>
      <c r="L79" s="39">
        <f>IF(I79,J79/I79-1,"")</f>
        <v>0.12424728005199026</v>
      </c>
      <c r="M79" s="35"/>
      <c r="N79" s="36" t="s">
        <v>60</v>
      </c>
      <c r="O79" s="37">
        <f>SUM(O65,O74:O77)</f>
        <v>47532.642388013519</v>
      </c>
      <c r="P79" s="38">
        <f>SUM(P65,P74:P77)</f>
        <v>53969.614804117453</v>
      </c>
      <c r="R79" s="40">
        <f>IF(O79,P79/O79-1,"")</f>
        <v>0.13542214555543342</v>
      </c>
    </row>
    <row r="80" spans="1:18" ht="6" customHeight="1" thickBot="1" x14ac:dyDescent="0.25">
      <c r="A80" s="41"/>
      <c r="B80" s="42"/>
      <c r="C80" s="43"/>
      <c r="D80" s="43"/>
      <c r="E80" s="44"/>
      <c r="F80" s="41"/>
      <c r="G80" s="41"/>
      <c r="H80" s="42"/>
      <c r="I80" s="43"/>
      <c r="J80" s="43"/>
      <c r="K80" s="44"/>
      <c r="L80" s="41"/>
      <c r="M80" s="41"/>
      <c r="N80" s="42"/>
      <c r="O80" s="43"/>
      <c r="P80" s="43"/>
      <c r="Q80" s="44"/>
      <c r="R80" s="41"/>
    </row>
    <row r="81" spans="1:18" ht="16.5" customHeight="1" thickBot="1" x14ac:dyDescent="0.25">
      <c r="B81" s="36" t="s">
        <v>59</v>
      </c>
      <c r="C81" s="37">
        <v>218.50297761288886</v>
      </c>
      <c r="D81" s="38">
        <v>219.43938182105904</v>
      </c>
      <c r="F81" s="39">
        <f>IF(C81,D81/C81-1,"")</f>
        <v>4.2855443820504213E-3</v>
      </c>
      <c r="H81" s="36" t="s">
        <v>59</v>
      </c>
      <c r="I81" s="37">
        <v>77.336035706302141</v>
      </c>
      <c r="J81" s="38">
        <v>78.388739401615339</v>
      </c>
      <c r="L81" s="39">
        <f>IF(I81,J81/I81-1,"")</f>
        <v>1.3612072117467067E-2</v>
      </c>
      <c r="N81" s="36" t="s">
        <v>59</v>
      </c>
      <c r="O81" s="37">
        <v>295.839013319191</v>
      </c>
      <c r="P81" s="38">
        <v>297.82812122267438</v>
      </c>
      <c r="R81" s="39">
        <f>IF(O81,P81/O81-1,"")</f>
        <v>6.7236159327548339E-3</v>
      </c>
    </row>
    <row r="82" spans="1:18" ht="6" customHeight="1" thickBot="1" x14ac:dyDescent="0.25">
      <c r="A82" s="41"/>
      <c r="B82" s="45"/>
      <c r="C82" s="46"/>
      <c r="D82" s="46"/>
      <c r="E82" s="18"/>
      <c r="F82" s="35"/>
      <c r="G82" s="35"/>
      <c r="H82" s="45"/>
      <c r="I82" s="46"/>
      <c r="J82" s="46"/>
      <c r="K82" s="18"/>
      <c r="L82" s="35"/>
      <c r="M82" s="41"/>
      <c r="N82" s="42"/>
      <c r="O82" s="43"/>
      <c r="P82" s="43"/>
      <c r="Q82" s="44"/>
      <c r="R82" s="41"/>
    </row>
    <row r="83" spans="1:18" ht="16.5" customHeight="1" thickBot="1" x14ac:dyDescent="0.25">
      <c r="B83" s="47" t="s">
        <v>58</v>
      </c>
      <c r="C83" s="37">
        <f>C79+C81</f>
        <v>23064.761991598134</v>
      </c>
      <c r="D83" s="37">
        <f>D79+D81</f>
        <v>26435.454823366574</v>
      </c>
      <c r="F83" s="39">
        <f>IF(C83,D83/C83-1,"")</f>
        <v>0.14614036914823969</v>
      </c>
      <c r="H83" s="47" t="s">
        <v>58</v>
      </c>
      <c r="I83" s="37">
        <f>I81+I79</f>
        <v>24763.719409734571</v>
      </c>
      <c r="J83" s="38">
        <f>J81+J79</f>
        <v>27831.988101973569</v>
      </c>
      <c r="L83" s="39">
        <f>IF(I83,J83/I83-1,"")</f>
        <v>0.12390177103334765</v>
      </c>
      <c r="N83" s="47" t="s">
        <v>58</v>
      </c>
      <c r="O83" s="37">
        <f>O79+O81</f>
        <v>47828.481401332712</v>
      </c>
      <c r="P83" s="38">
        <f>P79+P81</f>
        <v>54267.442925340125</v>
      </c>
      <c r="R83" s="39">
        <f>IF(O83,P83/O83-1,"")</f>
        <v>0.13462609172090501</v>
      </c>
    </row>
    <row r="84" spans="1:18" ht="18" customHeight="1" x14ac:dyDescent="0.2">
      <c r="B84" s="19"/>
      <c r="C84" s="20"/>
      <c r="D84" s="20"/>
      <c r="E84" s="19"/>
      <c r="F84" s="19"/>
      <c r="G84" s="19"/>
      <c r="H84" s="19"/>
      <c r="I84" s="20"/>
      <c r="J84" s="20"/>
      <c r="K84" s="19"/>
      <c r="L84" s="19"/>
      <c r="M84" s="19"/>
      <c r="N84" s="50"/>
      <c r="O84" s="20"/>
      <c r="P84" s="20"/>
      <c r="Q84" s="19"/>
      <c r="R84" s="49"/>
    </row>
    <row r="85" spans="1:18" ht="18" customHeight="1" x14ac:dyDescent="0.25">
      <c r="B85" s="56" t="s">
        <v>63</v>
      </c>
      <c r="C85" s="20"/>
      <c r="D85" s="20"/>
      <c r="E85" s="19"/>
      <c r="F85" s="19"/>
      <c r="G85" s="19"/>
      <c r="H85" s="19"/>
      <c r="I85" s="20"/>
      <c r="J85" s="20"/>
      <c r="K85" s="19"/>
      <c r="L85" s="19"/>
      <c r="M85" s="19"/>
      <c r="N85" s="51"/>
      <c r="O85" s="20"/>
      <c r="P85" s="20"/>
      <c r="Q85" s="22"/>
      <c r="R85" s="52"/>
    </row>
    <row r="86" spans="1:18" ht="18" customHeight="1" x14ac:dyDescent="0.2">
      <c r="B86" s="19"/>
      <c r="C86" s="20"/>
      <c r="D86" s="20"/>
      <c r="E86" s="19"/>
      <c r="F86" s="19"/>
      <c r="G86" s="19"/>
      <c r="H86" s="19"/>
      <c r="I86" s="20"/>
      <c r="J86" s="20"/>
      <c r="K86" s="19"/>
      <c r="L86" s="19"/>
      <c r="M86" s="19"/>
      <c r="N86" s="51"/>
      <c r="O86" s="20"/>
      <c r="P86" s="20"/>
      <c r="Q86" s="22"/>
      <c r="R86" s="52"/>
    </row>
    <row r="87" spans="1:18" s="18" customFormat="1" x14ac:dyDescent="0.2">
      <c r="B87" s="53"/>
      <c r="C87" s="53"/>
      <c r="D87" s="53"/>
      <c r="E87" s="53"/>
      <c r="F87" s="53"/>
      <c r="G87" s="53"/>
      <c r="H87" s="23"/>
      <c r="I87" s="24"/>
      <c r="J87" s="23"/>
      <c r="K87" s="24"/>
      <c r="L87" s="23"/>
      <c r="M87" s="24"/>
    </row>
    <row r="88" spans="1:18" s="18" customFormat="1" x14ac:dyDescent="0.2">
      <c r="B88" s="54"/>
      <c r="C88" s="54"/>
      <c r="D88" s="54"/>
      <c r="E88" s="54"/>
      <c r="F88" s="54"/>
      <c r="G88" s="54"/>
    </row>
    <row r="89" spans="1:18" s="18" customFormat="1" x14ac:dyDescent="0.2"/>
  </sheetData>
  <mergeCells count="9">
    <mergeCell ref="C61:F61"/>
    <mergeCell ref="I61:L61"/>
    <mergeCell ref="O61:R61"/>
    <mergeCell ref="C6:F6"/>
    <mergeCell ref="I6:L6"/>
    <mergeCell ref="O6:R6"/>
    <mergeCell ref="C34:F34"/>
    <mergeCell ref="I34:L34"/>
    <mergeCell ref="O34:R3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ENG</vt:lpstr>
      <vt:lpstr>PL</vt:lpstr>
    </vt:vector>
  </TitlesOfParts>
  <Company>Europejski Fundusz Leasingowy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Pruchnik(Pacześniak)</dc:creator>
  <cp:lastModifiedBy>Magdalena Gulczyńska</cp:lastModifiedBy>
  <dcterms:created xsi:type="dcterms:W3CDTF">2024-07-26T08:53:35Z</dcterms:created>
  <dcterms:modified xsi:type="dcterms:W3CDTF">2024-11-06T12:52:26Z</dcterms:modified>
</cp:coreProperties>
</file>