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-IV kw 2024\"/>
    </mc:Choice>
  </mc:AlternateContent>
  <xr:revisionPtr revIDLastSave="0" documentId="13_ncr:1_{2EB9EDFF-ACD7-4C8B-A29C-EF05031300F9}" xr6:coauthVersionLast="47" xr6:coauthVersionMax="47" xr10:uidLastSave="{00000000-0000-0000-0000-000000000000}"/>
  <bookViews>
    <workbookView xWindow="28680" yWindow="-75" windowWidth="29040" windowHeight="15720" xr2:uid="{78B90520-83B3-4EF6-A4FC-ABA357F53781}"/>
  </bookViews>
  <sheets>
    <sheet name="szacunek rynku" sheetId="1" r:id="rId1"/>
  </sheets>
  <externalReferences>
    <externalReference r:id="rId2"/>
  </externalReferences>
  <definedNames>
    <definedName name="cx">'[1]Dane Le'!#REF!</definedName>
    <definedName name="Excel_BuiltIn_Print_Area_2">#REF!</definedName>
    <definedName name="Excel_BuiltIn_Print_Area_4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6" i="1" l="1"/>
  <c r="P106" i="1"/>
  <c r="O106" i="1"/>
  <c r="R124" i="1"/>
  <c r="R123" i="1"/>
  <c r="R122" i="1"/>
  <c r="R121" i="1"/>
  <c r="R120" i="1"/>
  <c r="P125" i="1"/>
  <c r="O125" i="1"/>
  <c r="P119" i="1"/>
  <c r="O119" i="1"/>
  <c r="R118" i="1"/>
  <c r="P118" i="1"/>
  <c r="O118" i="1"/>
  <c r="R117" i="1"/>
  <c r="P117" i="1"/>
  <c r="O117" i="1"/>
  <c r="R116" i="1"/>
  <c r="P116" i="1"/>
  <c r="O116" i="1"/>
  <c r="R115" i="1"/>
  <c r="P115" i="1"/>
  <c r="O115" i="1"/>
  <c r="R114" i="1"/>
  <c r="P114" i="1"/>
  <c r="O114" i="1"/>
  <c r="R113" i="1"/>
  <c r="P113" i="1"/>
  <c r="O113" i="1"/>
  <c r="R112" i="1"/>
  <c r="P112" i="1"/>
  <c r="O112" i="1"/>
  <c r="R111" i="1"/>
  <c r="P111" i="1"/>
  <c r="O111" i="1"/>
  <c r="R110" i="1"/>
  <c r="P110" i="1"/>
  <c r="O110" i="1"/>
  <c r="R109" i="1"/>
  <c r="P109" i="1"/>
  <c r="O109" i="1"/>
  <c r="R108" i="1"/>
  <c r="P108" i="1"/>
  <c r="O108" i="1"/>
  <c r="R107" i="1"/>
  <c r="P107" i="1"/>
  <c r="O107" i="1"/>
  <c r="R105" i="1"/>
  <c r="P105" i="1"/>
  <c r="O105" i="1"/>
  <c r="R104" i="1"/>
  <c r="P104" i="1"/>
  <c r="O104" i="1"/>
  <c r="R103" i="1"/>
  <c r="P103" i="1"/>
  <c r="O103" i="1"/>
  <c r="R102" i="1"/>
  <c r="P102" i="1"/>
  <c r="O102" i="1"/>
  <c r="R101" i="1"/>
  <c r="P101" i="1"/>
  <c r="O101" i="1"/>
  <c r="R100" i="1"/>
  <c r="P100" i="1"/>
  <c r="O100" i="1"/>
  <c r="R99" i="1"/>
  <c r="P99" i="1"/>
  <c r="O99" i="1"/>
  <c r="R98" i="1"/>
  <c r="P98" i="1"/>
  <c r="O98" i="1"/>
  <c r="R97" i="1"/>
  <c r="P97" i="1"/>
  <c r="O97" i="1"/>
  <c r="R96" i="1"/>
  <c r="P96" i="1"/>
  <c r="O96" i="1"/>
  <c r="R95" i="1"/>
  <c r="P95" i="1"/>
  <c r="O95" i="1"/>
  <c r="R94" i="1"/>
  <c r="P94" i="1"/>
  <c r="O94" i="1"/>
  <c r="R93" i="1"/>
  <c r="P93" i="1"/>
  <c r="O93" i="1"/>
  <c r="R92" i="1"/>
  <c r="P92" i="1"/>
  <c r="O92" i="1"/>
  <c r="R91" i="1"/>
  <c r="P91" i="1"/>
  <c r="O91" i="1"/>
  <c r="R90" i="1"/>
  <c r="P90" i="1"/>
  <c r="O90" i="1"/>
  <c r="R89" i="1"/>
  <c r="P89" i="1"/>
  <c r="O89" i="1"/>
  <c r="R88" i="1"/>
  <c r="P88" i="1"/>
  <c r="O88" i="1"/>
  <c r="R87" i="1"/>
  <c r="P87" i="1"/>
  <c r="O87" i="1"/>
  <c r="R86" i="1"/>
  <c r="P86" i="1"/>
  <c r="O86" i="1"/>
  <c r="R85" i="1"/>
  <c r="P85" i="1"/>
  <c r="O85" i="1"/>
  <c r="R84" i="1"/>
  <c r="P84" i="1"/>
  <c r="O84" i="1"/>
  <c r="J119" i="1" l="1"/>
  <c r="I119" i="1"/>
  <c r="J117" i="1"/>
  <c r="I117" i="1"/>
  <c r="J92" i="1"/>
  <c r="I92" i="1"/>
  <c r="J91" i="1"/>
  <c r="I91" i="1"/>
  <c r="J90" i="1"/>
  <c r="I90" i="1"/>
  <c r="J89" i="1"/>
  <c r="I89" i="1"/>
  <c r="J88" i="1"/>
  <c r="I88" i="1"/>
  <c r="J86" i="1"/>
  <c r="I86" i="1"/>
  <c r="J85" i="1"/>
  <c r="I85" i="1"/>
  <c r="L90" i="1" l="1"/>
  <c r="L89" i="1"/>
  <c r="I87" i="1"/>
  <c r="H82" i="1"/>
  <c r="L119" i="1"/>
  <c r="R119" i="1" s="1"/>
  <c r="L116" i="1"/>
  <c r="L115" i="1"/>
  <c r="L114" i="1"/>
  <c r="L113" i="1" s="1"/>
  <c r="J113" i="1"/>
  <c r="I113" i="1"/>
  <c r="L112" i="1"/>
  <c r="L111" i="1"/>
  <c r="L109" i="1" s="1"/>
  <c r="L110" i="1"/>
  <c r="J109" i="1"/>
  <c r="I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J93" i="1"/>
  <c r="I93" i="1"/>
  <c r="L92" i="1"/>
  <c r="J84" i="1"/>
  <c r="J118" i="1" l="1"/>
  <c r="J125" i="1" s="1"/>
  <c r="L93" i="1"/>
  <c r="L85" i="1"/>
  <c r="L86" i="1"/>
  <c r="I84" i="1"/>
  <c r="L88" i="1"/>
  <c r="I118" i="1"/>
  <c r="I125" i="1" s="1"/>
  <c r="J87" i="1"/>
  <c r="L91" i="1"/>
  <c r="L87" i="1" s="1"/>
  <c r="L117" i="1"/>
  <c r="J73" i="1"/>
  <c r="I73" i="1"/>
  <c r="L84" i="1" l="1"/>
  <c r="L118" i="1"/>
  <c r="L125" i="1" s="1"/>
  <c r="R125" i="1" s="1"/>
  <c r="F119" i="1"/>
  <c r="D119" i="1"/>
  <c r="C119" i="1"/>
  <c r="D117" i="1"/>
  <c r="C117" i="1"/>
  <c r="F116" i="1"/>
  <c r="F115" i="1"/>
  <c r="F114" i="1"/>
  <c r="F113" i="1" s="1"/>
  <c r="D113" i="1"/>
  <c r="C113" i="1"/>
  <c r="F112" i="1"/>
  <c r="F109" i="1" s="1"/>
  <c r="F111" i="1"/>
  <c r="F110" i="1"/>
  <c r="D109" i="1"/>
  <c r="C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D93" i="1"/>
  <c r="C93" i="1"/>
  <c r="D92" i="1"/>
  <c r="C92" i="1"/>
  <c r="F92" i="1" s="1"/>
  <c r="D91" i="1"/>
  <c r="C91" i="1"/>
  <c r="D90" i="1"/>
  <c r="C90" i="1"/>
  <c r="F90" i="1" s="1"/>
  <c r="D89" i="1"/>
  <c r="C89" i="1"/>
  <c r="D88" i="1"/>
  <c r="C88" i="1"/>
  <c r="D86" i="1"/>
  <c r="C86" i="1"/>
  <c r="F86" i="1" s="1"/>
  <c r="D85" i="1"/>
  <c r="C85" i="1"/>
  <c r="F85" i="1" s="1"/>
  <c r="R73" i="1"/>
  <c r="L73" i="1"/>
  <c r="F73" i="1"/>
  <c r="R69" i="1"/>
  <c r="J69" i="1"/>
  <c r="I69" i="1"/>
  <c r="L69" i="1" s="1"/>
  <c r="F69" i="1"/>
  <c r="R68" i="1"/>
  <c r="J68" i="1"/>
  <c r="I68" i="1"/>
  <c r="L68" i="1" s="1"/>
  <c r="F68" i="1"/>
  <c r="R67" i="1"/>
  <c r="J67" i="1"/>
  <c r="I67" i="1"/>
  <c r="F67" i="1"/>
  <c r="R66" i="1"/>
  <c r="J66" i="1"/>
  <c r="L66" i="1" s="1"/>
  <c r="I66" i="1"/>
  <c r="F66" i="1"/>
  <c r="R65" i="1"/>
  <c r="J65" i="1"/>
  <c r="L65" i="1" s="1"/>
  <c r="I65" i="1"/>
  <c r="F65" i="1"/>
  <c r="R64" i="1"/>
  <c r="J64" i="1"/>
  <c r="I64" i="1"/>
  <c r="F64" i="1"/>
  <c r="R63" i="1"/>
  <c r="J63" i="1"/>
  <c r="I63" i="1"/>
  <c r="F63" i="1"/>
  <c r="R62" i="1"/>
  <c r="J62" i="1"/>
  <c r="I62" i="1"/>
  <c r="L62" i="1" s="1"/>
  <c r="F62" i="1"/>
  <c r="R61" i="1"/>
  <c r="J61" i="1"/>
  <c r="L61" i="1" s="1"/>
  <c r="I61" i="1"/>
  <c r="F61" i="1"/>
  <c r="P60" i="1"/>
  <c r="O60" i="1"/>
  <c r="D60" i="1"/>
  <c r="F60" i="1" s="1"/>
  <c r="C60" i="1"/>
  <c r="R59" i="1"/>
  <c r="J59" i="1"/>
  <c r="I59" i="1"/>
  <c r="F59" i="1"/>
  <c r="R58" i="1"/>
  <c r="J58" i="1"/>
  <c r="I58" i="1"/>
  <c r="I57" i="1" s="1"/>
  <c r="F58" i="1"/>
  <c r="P57" i="1"/>
  <c r="R57" i="1" s="1"/>
  <c r="O57" i="1"/>
  <c r="O71" i="1" s="1"/>
  <c r="D57" i="1"/>
  <c r="D71" i="1" s="1"/>
  <c r="D75" i="1" s="1"/>
  <c r="C57" i="1"/>
  <c r="F57" i="1" s="1"/>
  <c r="R56" i="1"/>
  <c r="P56" i="1"/>
  <c r="B82" i="1" s="1"/>
  <c r="O56" i="1"/>
  <c r="L56" i="1"/>
  <c r="J56" i="1"/>
  <c r="I56" i="1"/>
  <c r="F56" i="1"/>
  <c r="D56" i="1"/>
  <c r="C56" i="1"/>
  <c r="O55" i="1"/>
  <c r="I55" i="1"/>
  <c r="C55" i="1"/>
  <c r="R48" i="1"/>
  <c r="J48" i="1"/>
  <c r="L48" i="1" s="1"/>
  <c r="I48" i="1"/>
  <c r="F48" i="1"/>
  <c r="R44" i="1"/>
  <c r="J44" i="1"/>
  <c r="I44" i="1"/>
  <c r="F44" i="1"/>
  <c r="R43" i="1"/>
  <c r="J43" i="1"/>
  <c r="I43" i="1"/>
  <c r="L43" i="1" s="1"/>
  <c r="F43" i="1"/>
  <c r="R42" i="1"/>
  <c r="J42" i="1"/>
  <c r="L42" i="1" s="1"/>
  <c r="I42" i="1"/>
  <c r="F42" i="1"/>
  <c r="R41" i="1"/>
  <c r="J41" i="1"/>
  <c r="L41" i="1" s="1"/>
  <c r="I41" i="1"/>
  <c r="F41" i="1"/>
  <c r="R40" i="1"/>
  <c r="J40" i="1"/>
  <c r="I40" i="1"/>
  <c r="L40" i="1" s="1"/>
  <c r="F40" i="1"/>
  <c r="R39" i="1"/>
  <c r="J39" i="1"/>
  <c r="I39" i="1"/>
  <c r="I32" i="1" s="1"/>
  <c r="F39" i="1"/>
  <c r="R38" i="1"/>
  <c r="J38" i="1"/>
  <c r="L38" i="1" s="1"/>
  <c r="I38" i="1"/>
  <c r="F38" i="1"/>
  <c r="R37" i="1"/>
  <c r="J37" i="1"/>
  <c r="I37" i="1"/>
  <c r="L37" i="1" s="1"/>
  <c r="F37" i="1"/>
  <c r="R36" i="1"/>
  <c r="J36" i="1"/>
  <c r="I36" i="1"/>
  <c r="L36" i="1" s="1"/>
  <c r="F36" i="1"/>
  <c r="P35" i="1"/>
  <c r="O35" i="1"/>
  <c r="R35" i="1" s="1"/>
  <c r="D35" i="1"/>
  <c r="F35" i="1" s="1"/>
  <c r="C35" i="1"/>
  <c r="R34" i="1"/>
  <c r="J34" i="1"/>
  <c r="L34" i="1" s="1"/>
  <c r="I34" i="1"/>
  <c r="F34" i="1"/>
  <c r="R33" i="1"/>
  <c r="J33" i="1"/>
  <c r="I33" i="1"/>
  <c r="L33" i="1" s="1"/>
  <c r="F33" i="1"/>
  <c r="P32" i="1"/>
  <c r="P46" i="1" s="1"/>
  <c r="P50" i="1" s="1"/>
  <c r="O32" i="1"/>
  <c r="O46" i="1" s="1"/>
  <c r="D32" i="1"/>
  <c r="D46" i="1" s="1"/>
  <c r="D50" i="1" s="1"/>
  <c r="C32" i="1"/>
  <c r="F32" i="1" s="1"/>
  <c r="R31" i="1"/>
  <c r="P31" i="1"/>
  <c r="O31" i="1"/>
  <c r="L31" i="1"/>
  <c r="J31" i="1"/>
  <c r="I31" i="1"/>
  <c r="F31" i="1"/>
  <c r="D31" i="1"/>
  <c r="C31" i="1"/>
  <c r="O30" i="1"/>
  <c r="I30" i="1"/>
  <c r="C30" i="1"/>
  <c r="R24" i="1"/>
  <c r="J24" i="1"/>
  <c r="I24" i="1"/>
  <c r="F24" i="1"/>
  <c r="R20" i="1"/>
  <c r="J20" i="1"/>
  <c r="I20" i="1"/>
  <c r="F20" i="1"/>
  <c r="R19" i="1"/>
  <c r="J19" i="1"/>
  <c r="I19" i="1"/>
  <c r="F19" i="1"/>
  <c r="R18" i="1"/>
  <c r="J18" i="1"/>
  <c r="I18" i="1"/>
  <c r="F18" i="1"/>
  <c r="R17" i="1"/>
  <c r="J17" i="1"/>
  <c r="L17" i="1" s="1"/>
  <c r="I17" i="1"/>
  <c r="F17" i="1"/>
  <c r="R16" i="1"/>
  <c r="J16" i="1"/>
  <c r="I16" i="1"/>
  <c r="L16" i="1" s="1"/>
  <c r="F16" i="1"/>
  <c r="R15" i="1"/>
  <c r="J15" i="1"/>
  <c r="I15" i="1"/>
  <c r="I8" i="1" s="1"/>
  <c r="F15" i="1"/>
  <c r="R14" i="1"/>
  <c r="J14" i="1"/>
  <c r="I14" i="1"/>
  <c r="L14" i="1" s="1"/>
  <c r="F14" i="1"/>
  <c r="R13" i="1"/>
  <c r="J13" i="1"/>
  <c r="I13" i="1"/>
  <c r="L13" i="1" s="1"/>
  <c r="F13" i="1"/>
  <c r="R12" i="1"/>
  <c r="J12" i="1"/>
  <c r="I12" i="1"/>
  <c r="F12" i="1"/>
  <c r="P11" i="1"/>
  <c r="O11" i="1"/>
  <c r="D11" i="1"/>
  <c r="F11" i="1" s="1"/>
  <c r="C11" i="1"/>
  <c r="R10" i="1"/>
  <c r="J10" i="1"/>
  <c r="I10" i="1"/>
  <c r="F10" i="1"/>
  <c r="R9" i="1"/>
  <c r="J9" i="1"/>
  <c r="I9" i="1"/>
  <c r="L9" i="1" s="1"/>
  <c r="F9" i="1"/>
  <c r="P8" i="1"/>
  <c r="R8" i="1" s="1"/>
  <c r="O8" i="1"/>
  <c r="O22" i="1" s="1"/>
  <c r="D8" i="1"/>
  <c r="D22" i="1" s="1"/>
  <c r="D26" i="1" s="1"/>
  <c r="C8" i="1"/>
  <c r="C22" i="1" s="1"/>
  <c r="F93" i="1" l="1"/>
  <c r="L63" i="1"/>
  <c r="L64" i="1"/>
  <c r="L67" i="1"/>
  <c r="L59" i="1"/>
  <c r="J57" i="1"/>
  <c r="J71" i="1" s="1"/>
  <c r="J75" i="1" s="1"/>
  <c r="J35" i="1"/>
  <c r="F88" i="1"/>
  <c r="D87" i="1"/>
  <c r="L12" i="1"/>
  <c r="L18" i="1"/>
  <c r="C87" i="1"/>
  <c r="L19" i="1"/>
  <c r="J60" i="1"/>
  <c r="R60" i="1"/>
  <c r="P71" i="1"/>
  <c r="P75" i="1" s="1"/>
  <c r="D84" i="1"/>
  <c r="D118" i="1" s="1"/>
  <c r="D125" i="1" s="1"/>
  <c r="L44" i="1"/>
  <c r="R32" i="1"/>
  <c r="J32" i="1"/>
  <c r="J46" i="1" s="1"/>
  <c r="L24" i="1"/>
  <c r="F89" i="1"/>
  <c r="R11" i="1"/>
  <c r="L20" i="1"/>
  <c r="P22" i="1"/>
  <c r="P26" i="1" s="1"/>
  <c r="J8" i="1"/>
  <c r="J22" i="1" s="1"/>
  <c r="J26" i="1" s="1"/>
  <c r="C84" i="1"/>
  <c r="C118" i="1" s="1"/>
  <c r="C125" i="1" s="1"/>
  <c r="L10" i="1"/>
  <c r="I46" i="1"/>
  <c r="I71" i="1"/>
  <c r="I50" i="1"/>
  <c r="J50" i="1"/>
  <c r="I22" i="1"/>
  <c r="O50" i="1"/>
  <c r="R50" i="1" s="1"/>
  <c r="R46" i="1"/>
  <c r="O26" i="1"/>
  <c r="C26" i="1"/>
  <c r="F26" i="1" s="1"/>
  <c r="F22" i="1"/>
  <c r="O75" i="1"/>
  <c r="I11" i="1"/>
  <c r="L15" i="1"/>
  <c r="I35" i="1"/>
  <c r="L35" i="1" s="1"/>
  <c r="L39" i="1"/>
  <c r="I60" i="1"/>
  <c r="F91" i="1"/>
  <c r="F117" i="1"/>
  <c r="J11" i="1"/>
  <c r="L58" i="1"/>
  <c r="C46" i="1"/>
  <c r="C71" i="1"/>
  <c r="F8" i="1"/>
  <c r="R71" i="1" l="1"/>
  <c r="L57" i="1"/>
  <c r="L11" i="1"/>
  <c r="F87" i="1"/>
  <c r="R26" i="1"/>
  <c r="R22" i="1"/>
  <c r="R75" i="1"/>
  <c r="L60" i="1"/>
  <c r="L46" i="1"/>
  <c r="L32" i="1"/>
  <c r="L50" i="1"/>
  <c r="F84" i="1"/>
  <c r="F118" i="1" s="1"/>
  <c r="F125" i="1" s="1"/>
  <c r="L8" i="1"/>
  <c r="I26" i="1"/>
  <c r="L26" i="1" s="1"/>
  <c r="L22" i="1"/>
  <c r="C50" i="1"/>
  <c r="F50" i="1" s="1"/>
  <c r="F46" i="1"/>
  <c r="L71" i="1"/>
  <c r="I75" i="1"/>
  <c r="F71" i="1"/>
  <c r="C75" i="1"/>
  <c r="F75" i="1" s="1"/>
  <c r="L75" i="1" l="1"/>
</calcChain>
</file>

<file path=xl/sharedStrings.xml><?xml version="1.0" encoding="utf-8"?>
<sst xmlns="http://schemas.openxmlformats.org/spreadsheetml/2006/main" count="299" uniqueCount="75">
  <si>
    <t>Finansowanie leasingiem</t>
  </si>
  <si>
    <t>I-IX 2024 vs I-IX 2023</t>
  </si>
  <si>
    <t>I-XII 2024 vs I-XII 2023</t>
  </si>
  <si>
    <t>I-IX 2023</t>
  </si>
  <si>
    <t>I-IX 2024</t>
  </si>
  <si>
    <t>I-IX 24/
I-IX 23</t>
  </si>
  <si>
    <t>X-XII 2023</t>
  </si>
  <si>
    <t>X-XII 2024</t>
  </si>
  <si>
    <t>X-XII 24/
X-XII 23</t>
  </si>
  <si>
    <t>I-XII 2023</t>
  </si>
  <si>
    <t>I-XII 2024</t>
  </si>
  <si>
    <t>I-XII 24/
I-XII 23</t>
  </si>
  <si>
    <t>pojazdy</t>
  </si>
  <si>
    <t>osobowe</t>
  </si>
  <si>
    <t>ciężarowe do 3,5 t</t>
  </si>
  <si>
    <t>pojazdy ciężkie</t>
  </si>
  <si>
    <t>ciężarowe pow. 3,5 t</t>
  </si>
  <si>
    <t>ciągniki siodłowe</t>
  </si>
  <si>
    <t>naczepy / przyczepy</t>
  </si>
  <si>
    <t>autobusy</t>
  </si>
  <si>
    <t>inne</t>
  </si>
  <si>
    <t>IT</t>
  </si>
  <si>
    <t>statki, samoloty, kolej</t>
  </si>
  <si>
    <t>Finasowanie pożyczką</t>
  </si>
  <si>
    <t>Łączne finansowanie leasingiem i pożyczką</t>
  </si>
  <si>
    <t>Leasing</t>
  </si>
  <si>
    <t>Pożyczka</t>
  </si>
  <si>
    <t>Leasing + Pożyczka</t>
  </si>
  <si>
    <t>POJAZDY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</si>
  <si>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</si>
  <si>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</si>
  <si>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</si>
  <si>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</si>
  <si>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</si>
  <si>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</si>
  <si>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</si>
  <si>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</si>
  <si>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</si>
  <si>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</si>
  <si>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</si>
  <si>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</si>
  <si>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</si>
  <si>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</si>
  <si>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>inne MiU</t>
  </si>
  <si>
    <t>Sprzęt</t>
  </si>
  <si>
    <t>Oprogramowanie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</si>
  <si>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</si>
  <si>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</si>
  <si>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</si>
  <si>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</si>
  <si>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</si>
  <si>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</si>
  <si>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</si>
  <si>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</si>
  <si>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</si>
  <si>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</si>
  <si>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</si>
  <si>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</si>
  <si>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</si>
  <si>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brak danych</t>
  </si>
  <si>
    <t xml:space="preserve">leasing  ogółem </t>
  </si>
  <si>
    <t>pożyczka ogółem</t>
  </si>
  <si>
    <t>leasing + pożyczka ogółem</t>
  </si>
  <si>
    <t>ruchomości (leasing)</t>
  </si>
  <si>
    <t>nieruchomości (leasing)</t>
  </si>
  <si>
    <t>ruchomości (pożyczka)</t>
  </si>
  <si>
    <t>nieruchomości (pożyczka)</t>
  </si>
  <si>
    <t>ruchomości  (leasing + pożyczka)</t>
  </si>
  <si>
    <t>nieruchomości (leasing + pożyczka)</t>
  </si>
  <si>
    <t>maszyny</t>
  </si>
  <si>
    <t>MASZYNY</t>
  </si>
  <si>
    <t>X-XII 2024 vs X-XII 2023</t>
  </si>
  <si>
    <t>zmiana r/r</t>
  </si>
  <si>
    <t>Dane o łącznym rynku finansowania wg przedmiotu</t>
  </si>
  <si>
    <t>Związek Polskiego Leasingu, Warszawa, dnia 12-02-2025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</si>
</sst>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#,##0.0"/>
    <numFmt numFmtId="166" formatCode="0.0"/>
    <numFmt numFmtId="167" formatCode="#,##0.000000"/>
    <numFmt numFmtId="168" formatCode="#,##0.000"/>
    <numFmt numFmtId="169" formatCode="#,##0.0000"/>
  </numFmts>
  <fonts count="3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</font>
    <font>
      <b/>
      <sz val="11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2"/>
      <name val="Arial"/>
      <family val="2"/>
    </font>
    <font>
      <b/>
      <sz val="8"/>
      <color indexed="45"/>
      <name val="Arial"/>
      <family val="2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name val="Arial"/>
      <family val="2"/>
      <charset val="238"/>
    </font>
    <font>
      <b/>
      <sz val="14"/>
      <color indexed="8"/>
      <name val="Arial"/>
      <family val="2"/>
      <charset val="238"/>
    </font>
    <font>
      <sz val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6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.5"/>
      <color theme="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8"/>
      <color rgb="FFFF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55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55"/>
      </left>
      <right style="thin">
        <color indexed="55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rgb="FF7E93A5"/>
      </left>
      <right style="thin">
        <color rgb="FF7E93A5"/>
      </right>
      <top style="thick">
        <color rgb="FF7E93A5"/>
      </top>
      <bottom style="thick">
        <color rgb="FF7E93A5"/>
      </bottom>
      <diagonal/>
    </border>
    <border>
      <left style="thin">
        <color rgb="FF7E93A5"/>
      </left>
      <right style="thin">
        <color rgb="FF7E93A5"/>
      </right>
      <top style="thick">
        <color rgb="FF7E93A5"/>
      </top>
      <bottom style="thick">
        <color rgb="FF7E93A5"/>
      </bottom>
      <diagonal/>
    </border>
    <border>
      <left/>
      <right/>
      <top style="thick">
        <color rgb="FF7E93A5"/>
      </top>
      <bottom style="thick">
        <color rgb="FF7E93A5"/>
      </bottom>
      <diagonal/>
    </border>
    <border>
      <left style="thin">
        <color rgb="FF7E93A5"/>
      </left>
      <right style="thick">
        <color rgb="FF7E93A5"/>
      </right>
      <top style="thick">
        <color rgb="FF7E93A5"/>
      </top>
      <bottom style="thick">
        <color rgb="FF7E93A5"/>
      </bottom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</borders>
  <cellStyleXfs count="7">
    <xf numFmtId="0" fontId="0" fillId="0" borderId="0"/>
    <xf numFmtId="0" fontId="1" fillId="0" borderId="0" applyBorder="0"/>
    <xf numFmtId="9" fontId="5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 applyBorder="0"/>
    <xf numFmtId="9" fontId="3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vertical="center"/>
    </xf>
    <xf numFmtId="165" fontId="1" fillId="0" borderId="2" xfId="1" applyNumberFormat="1" applyBorder="1" applyAlignment="1">
      <alignment vertical="center"/>
    </xf>
    <xf numFmtId="164" fontId="6" fillId="0" borderId="0" xfId="2" applyNumberFormat="1" applyFont="1" applyFill="1" applyBorder="1" applyAlignment="1">
      <alignment vertical="center"/>
    </xf>
    <xf numFmtId="164" fontId="7" fillId="0" borderId="0" xfId="2" applyNumberFormat="1" applyFont="1" applyFill="1" applyBorder="1" applyAlignment="1">
      <alignment vertical="center"/>
    </xf>
    <xf numFmtId="3" fontId="2" fillId="0" borderId="0" xfId="1" applyNumberFormat="1" applyFont="1"/>
    <xf numFmtId="0" fontId="1" fillId="0" borderId="0" xfId="1" applyBorder="1"/>
    <xf numFmtId="0" fontId="8" fillId="0" borderId="0" xfId="1" applyFont="1"/>
    <xf numFmtId="165" fontId="8" fillId="0" borderId="0" xfId="1" applyNumberFormat="1" applyFont="1"/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8" fillId="0" borderId="0" xfId="1" applyFont="1" applyBorder="1"/>
    <xf numFmtId="0" fontId="2" fillId="0" borderId="0" xfId="1" applyFont="1" applyBorder="1"/>
    <xf numFmtId="0" fontId="11" fillId="0" borderId="0" xfId="1" applyFont="1" applyBorder="1"/>
    <xf numFmtId="4" fontId="8" fillId="0" borderId="0" xfId="1" applyNumberFormat="1" applyFont="1"/>
    <xf numFmtId="168" fontId="8" fillId="0" borderId="0" xfId="1" applyNumberFormat="1" applyFont="1"/>
    <xf numFmtId="169" fontId="8" fillId="0" borderId="0" xfId="1" applyNumberFormat="1" applyFont="1"/>
    <xf numFmtId="0" fontId="12" fillId="0" borderId="0" xfId="1" applyFont="1" applyAlignment="1">
      <alignment vertical="center"/>
    </xf>
    <xf numFmtId="0" fontId="13" fillId="0" borderId="0" xfId="1" applyFont="1"/>
    <xf numFmtId="0" fontId="14" fillId="0" borderId="0" xfId="1" applyFont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 wrapText="1"/>
    </xf>
    <xf numFmtId="0" fontId="17" fillId="3" borderId="2" xfId="1" applyFont="1" applyFill="1" applyBorder="1" applyAlignment="1">
      <alignment vertical="center"/>
    </xf>
    <xf numFmtId="164" fontId="13" fillId="0" borderId="2" xfId="2" applyNumberFormat="1" applyFont="1" applyFill="1" applyBorder="1" applyAlignment="1">
      <alignment vertical="center"/>
    </xf>
    <xf numFmtId="164" fontId="13" fillId="0" borderId="0" xfId="2" applyNumberFormat="1" applyFont="1" applyFill="1" applyBorder="1" applyAlignment="1">
      <alignment vertical="center"/>
    </xf>
    <xf numFmtId="0" fontId="1" fillId="3" borderId="2" xfId="1" applyFill="1" applyBorder="1" applyAlignment="1">
      <alignment horizontal="left" vertical="center" indent="1"/>
    </xf>
    <xf numFmtId="165" fontId="13" fillId="0" borderId="2" xfId="1" applyNumberFormat="1" applyFont="1" applyBorder="1" applyAlignment="1">
      <alignment vertical="center"/>
    </xf>
    <xf numFmtId="0" fontId="18" fillId="3" borderId="3" xfId="1" applyFont="1" applyFill="1" applyBorder="1" applyAlignment="1">
      <alignment vertical="center"/>
    </xf>
    <xf numFmtId="165" fontId="18" fillId="0" borderId="4" xfId="1" applyNumberFormat="1" applyFont="1" applyBorder="1" applyAlignment="1">
      <alignment vertical="center"/>
    </xf>
    <xf numFmtId="165" fontId="18" fillId="0" borderId="5" xfId="1" applyNumberFormat="1" applyFont="1" applyBorder="1" applyAlignment="1">
      <alignment vertical="center"/>
    </xf>
    <xf numFmtId="164" fontId="18" fillId="0" borderId="6" xfId="2" applyNumberFormat="1" applyFont="1" applyFill="1" applyBorder="1" applyAlignment="1">
      <alignment vertical="center"/>
    </xf>
    <xf numFmtId="164" fontId="18" fillId="0" borderId="0" xfId="2" applyNumberFormat="1" applyFont="1" applyFill="1" applyBorder="1" applyAlignment="1">
      <alignment vertical="center"/>
    </xf>
    <xf numFmtId="0" fontId="19" fillId="0" borderId="0" xfId="1" applyFont="1" applyBorder="1" applyAlignment="1">
      <alignment vertical="center"/>
    </xf>
    <xf numFmtId="165" fontId="19" fillId="0" borderId="0" xfId="1" applyNumberFormat="1" applyFont="1" applyBorder="1" applyAlignment="1">
      <alignment vertical="center"/>
    </xf>
    <xf numFmtId="0" fontId="20" fillId="0" borderId="0" xfId="1" applyFont="1" applyBorder="1"/>
    <xf numFmtId="164" fontId="21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164" fontId="16" fillId="0" borderId="0" xfId="2" applyNumberFormat="1" applyFont="1" applyFill="1" applyBorder="1" applyAlignment="1">
      <alignment vertical="center"/>
    </xf>
    <xf numFmtId="0" fontId="18" fillId="0" borderId="3" xfId="1" applyFont="1" applyBorder="1" applyAlignment="1">
      <alignment vertical="center"/>
    </xf>
    <xf numFmtId="0" fontId="22" fillId="0" borderId="0" xfId="1" applyFont="1" applyAlignment="1">
      <alignment vertical="center"/>
    </xf>
    <xf numFmtId="9" fontId="1" fillId="0" borderId="0" xfId="2" applyFont="1" applyFill="1"/>
    <xf numFmtId="165" fontId="1" fillId="0" borderId="0" xfId="2" applyNumberFormat="1" applyFont="1" applyFill="1"/>
    <xf numFmtId="3" fontId="13" fillId="0" borderId="0" xfId="1" applyNumberFormat="1" applyFont="1"/>
    <xf numFmtId="0" fontId="17" fillId="0" borderId="0" xfId="1" applyFont="1" applyAlignment="1">
      <alignment vertical="center"/>
    </xf>
    <xf numFmtId="165" fontId="1" fillId="0" borderId="0" xfId="1" applyNumberFormat="1" applyAlignment="1">
      <alignment vertical="center"/>
    </xf>
    <xf numFmtId="3" fontId="13" fillId="0" borderId="0" xfId="1" applyNumberFormat="1" applyFont="1" applyAlignment="1">
      <alignment vertical="center"/>
    </xf>
    <xf numFmtId="9" fontId="13" fillId="0" borderId="0" xfId="2" applyFont="1" applyFill="1" applyBorder="1"/>
    <xf numFmtId="0" fontId="13" fillId="0" borderId="0" xfId="3" applyFont="1" applyAlignment="1">
      <alignment horizontal="center" vertical="center" wrapText="1"/>
    </xf>
    <xf numFmtId="165" fontId="17" fillId="0" borderId="0" xfId="2" applyNumberFormat="1" applyFont="1" applyFill="1" applyBorder="1" applyAlignment="1"/>
    <xf numFmtId="0" fontId="13" fillId="0" borderId="0" xfId="1" applyFont="1" applyBorder="1"/>
    <xf numFmtId="0" fontId="23" fillId="4" borderId="7" xfId="4" applyFont="1" applyFill="1" applyBorder="1" applyAlignment="1">
      <alignment horizontal="center" vertical="center" wrapText="1"/>
    </xf>
    <xf numFmtId="165" fontId="24" fillId="4" borderId="7" xfId="5" applyNumberFormat="1" applyFont="1" applyFill="1" applyBorder="1" applyAlignment="1">
      <alignment horizontal="center" vertical="center" wrapText="1"/>
    </xf>
    <xf numFmtId="165" fontId="24" fillId="4" borderId="8" xfId="5" applyNumberFormat="1" applyFont="1" applyFill="1" applyBorder="1" applyAlignment="1">
      <alignment horizontal="center" vertical="center" wrapText="1"/>
    </xf>
    <xf numFmtId="165" fontId="25" fillId="4" borderId="9" xfId="5" applyNumberFormat="1" applyFont="1" applyFill="1" applyBorder="1" applyAlignment="1">
      <alignment horizontal="center" vertical="center" wrapText="1"/>
    </xf>
    <xf numFmtId="166" fontId="13" fillId="0" borderId="0" xfId="1" applyNumberFormat="1" applyFont="1" applyBorder="1"/>
    <xf numFmtId="0" fontId="26" fillId="0" borderId="0" xfId="4" applyFont="1"/>
    <xf numFmtId="0" fontId="27" fillId="0" borderId="10" xfId="4" applyFont="1" applyBorder="1" applyAlignment="1">
      <alignment horizontal="left"/>
    </xf>
    <xf numFmtId="165" fontId="28" fillId="0" borderId="11" xfId="5" applyNumberFormat="1" applyFont="1" applyBorder="1" applyAlignment="1">
      <alignment vertical="center"/>
    </xf>
    <xf numFmtId="0" fontId="13" fillId="0" borderId="12" xfId="1" applyFont="1" applyBorder="1"/>
    <xf numFmtId="165" fontId="28" fillId="0" borderId="13" xfId="5" applyNumberFormat="1" applyFont="1" applyBorder="1" applyAlignment="1">
      <alignment vertical="center"/>
    </xf>
    <xf numFmtId="0" fontId="29" fillId="3" borderId="14" xfId="5" applyFont="1" applyFill="1" applyBorder="1" applyAlignment="1">
      <alignment horizontal="left" vertical="center" indent="1"/>
    </xf>
    <xf numFmtId="165" fontId="29" fillId="0" borderId="14" xfId="5" applyNumberFormat="1" applyFont="1" applyBorder="1" applyAlignment="1">
      <alignment vertical="center"/>
    </xf>
    <xf numFmtId="0" fontId="29" fillId="3" borderId="2" xfId="5" applyFont="1" applyFill="1" applyBorder="1" applyAlignment="1">
      <alignment horizontal="left" vertical="center" indent="1"/>
    </xf>
    <xf numFmtId="165" fontId="29" fillId="0" borderId="2" xfId="5" applyNumberFormat="1" applyFont="1" applyBorder="1" applyAlignment="1">
      <alignment vertical="center"/>
    </xf>
    <xf numFmtId="165" fontId="29" fillId="3" borderId="2" xfId="5" applyNumberFormat="1" applyFont="1" applyFill="1" applyBorder="1" applyAlignment="1">
      <alignment vertical="center"/>
    </xf>
    <xf numFmtId="0" fontId="29" fillId="3" borderId="2" xfId="5" applyFont="1" applyFill="1" applyBorder="1" applyAlignment="1">
      <alignment horizontal="left" vertical="center" indent="2"/>
    </xf>
    <xf numFmtId="0" fontId="26" fillId="0" borderId="2" xfId="4" applyFont="1" applyBorder="1" applyAlignment="1">
      <alignment horizontal="left" indent="1"/>
    </xf>
    <xf numFmtId="165" fontId="26" fillId="0" borderId="2" xfId="4" applyNumberFormat="1" applyFont="1" applyBorder="1" applyAlignment="1">
      <alignment horizontal="right"/>
    </xf>
    <xf numFmtId="165" fontId="26" fillId="0" borderId="2" xfId="4" applyNumberFormat="1" applyFont="1" applyBorder="1"/>
    <xf numFmtId="165" fontId="26" fillId="5" borderId="2" xfId="4" applyNumberFormat="1" applyFont="1" applyFill="1" applyBorder="1"/>
    <xf numFmtId="165" fontId="26" fillId="5" borderId="2" xfId="4" applyNumberFormat="1" applyFont="1" applyFill="1" applyBorder="1" applyAlignment="1">
      <alignment horizontal="right"/>
    </xf>
    <xf numFmtId="0" fontId="30" fillId="0" borderId="0" xfId="1" applyFont="1" applyAlignment="1">
      <alignment horizontal="center"/>
    </xf>
    <xf numFmtId="167" fontId="30" fillId="0" borderId="0" xfId="1" applyNumberFormat="1" applyFont="1"/>
    <xf numFmtId="0" fontId="13" fillId="3" borderId="2" xfId="1" applyFont="1" applyFill="1" applyBorder="1" applyAlignment="1">
      <alignment horizontal="left" vertical="center" indent="1"/>
    </xf>
    <xf numFmtId="0" fontId="13" fillId="3" borderId="2" xfId="1" applyFont="1" applyFill="1" applyBorder="1" applyAlignment="1">
      <alignment horizontal="left" vertical="center" indent="2"/>
    </xf>
    <xf numFmtId="164" fontId="28" fillId="0" borderId="11" xfId="6" applyNumberFormat="1" applyFont="1" applyBorder="1" applyAlignment="1">
      <alignment vertical="center"/>
    </xf>
    <xf numFmtId="164" fontId="13" fillId="0" borderId="12" xfId="6" applyNumberFormat="1" applyFont="1" applyFill="1" applyBorder="1"/>
    <xf numFmtId="164" fontId="28" fillId="0" borderId="13" xfId="6" applyNumberFormat="1" applyFont="1" applyBorder="1" applyAlignment="1">
      <alignment vertical="center"/>
    </xf>
    <xf numFmtId="164" fontId="29" fillId="0" borderId="14" xfId="6" applyNumberFormat="1" applyFont="1" applyBorder="1" applyAlignment="1">
      <alignment vertical="center"/>
    </xf>
    <xf numFmtId="164" fontId="13" fillId="0" borderId="0" xfId="6" applyNumberFormat="1" applyFont="1" applyFill="1"/>
    <xf numFmtId="164" fontId="29" fillId="0" borderId="2" xfId="6" applyNumberFormat="1" applyFont="1" applyBorder="1" applyAlignment="1">
      <alignment vertical="center"/>
    </xf>
    <xf numFmtId="164" fontId="29" fillId="3" borderId="2" xfId="6" applyNumberFormat="1" applyFont="1" applyFill="1" applyBorder="1" applyAlignment="1">
      <alignment vertical="center"/>
    </xf>
    <xf numFmtId="164" fontId="26" fillId="0" borderId="2" xfId="6" applyNumberFormat="1" applyFont="1" applyBorder="1" applyAlignment="1">
      <alignment horizontal="right"/>
    </xf>
    <xf numFmtId="164" fontId="26" fillId="0" borderId="2" xfId="6" applyNumberFormat="1" applyFont="1" applyBorder="1"/>
    <xf numFmtId="164" fontId="26" fillId="0" borderId="2" xfId="6" applyNumberFormat="1" applyFont="1" applyFill="1" applyBorder="1" applyAlignment="1">
      <alignment horizontal="right"/>
    </xf>
    <xf numFmtId="164" fontId="26" fillId="0" borderId="2" xfId="6" applyNumberFormat="1" applyFont="1" applyFill="1" applyBorder="1"/>
    <xf numFmtId="164" fontId="26" fillId="5" borderId="2" xfId="6" applyNumberFormat="1" applyFont="1" applyFill="1" applyBorder="1"/>
    <xf numFmtId="164" fontId="26" fillId="5" borderId="2" xfId="6" applyNumberFormat="1" applyFont="1" applyFill="1" applyBorder="1" applyAlignment="1">
      <alignment horizontal="right"/>
    </xf>
    <xf numFmtId="0" fontId="14" fillId="0" borderId="0" xfId="1" applyFont="1" applyAlignment="1">
      <alignment horizontal="center" vertical="center" wrapText="1"/>
    </xf>
    <xf numFmtId="0" fontId="32" fillId="0" borderId="0" xfId="1" applyFont="1"/>
  </cellXfs>
  <cellStyles count="7">
    <cellStyle name="Normalny" xfId="0" builtinId="0"/>
    <cellStyle name="Normalny 7" xfId="4" xr:uid="{82484FFA-1476-4C1A-BCE8-7DAA3F8EC354}"/>
    <cellStyle name="Normalny_Leasing market at the end of 2005" xfId="1" xr:uid="{EB2BF814-15D5-4010-BF06-3057E5C1F8FA}"/>
    <cellStyle name="Normalny_Leasing market at the end of 2005 2" xfId="5" xr:uid="{3C4B9214-76A6-439F-8E57-C38BEDACAB06}"/>
    <cellStyle name="Normalny_wyniki.1q.2007.zbiorcze_ZPL" xfId="3" xr:uid="{7F43E2B4-4E60-44E9-A29B-118A8D5BFDCE}"/>
    <cellStyle name="Procentowy" xfId="6" builtinId="5"/>
    <cellStyle name="Procentowy 2" xfId="2" xr:uid="{E92BBACB-D8E6-4266-85ED-C44731FCC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6BF-4B29-AAF5-7D1A0BC14F6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6BF-4B29-AAF5-7D1A0BC14F6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6BF-4B29-AAF5-7D1A0BC14F6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6BF-4B29-AAF5-7D1A0BC14F6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6BF-4B29-AAF5-7D1A0BC14F6D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6BF-4B29-AAF5-7D1A0BC14F6D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6BF-4B29-AAF5-7D1A0BC14F6D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6BF-4B29-AAF5-7D1A0BC14F6D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16BF-4B29-AAF5-7D1A0BC14F6D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6BF-4B29-AAF5-7D1A0BC14F6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rynku'!$N$8,'szacunek rynku'!$N$17:$N$20)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rynku'!$O$8,'szacunek rynku'!$O$17:$O$20)</c:f>
              <c:numCache>
                <c:formatCode>#\ ##0.0</c:formatCode>
                <c:ptCount val="5"/>
                <c:pt idx="0">
                  <c:v>66516.111356229769</c:v>
                </c:pt>
                <c:pt idx="1">
                  <c:v>16979.160705348586</c:v>
                </c:pt>
                <c:pt idx="2">
                  <c:v>757.94225668763272</c:v>
                </c:pt>
                <c:pt idx="3">
                  <c:v>1423.2475473481561</c:v>
                </c:pt>
                <c:pt idx="4">
                  <c:v>408.35936162687921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6BF-4B29-AAF5-7D1A0BC14F6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9BD-468D-8ACA-F805A70FFDC8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9BD-468D-8ACA-F805A70FFDC8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9BD-468D-8ACA-F805A70FFDC8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9BD-468D-8ACA-F805A70FFDC8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9BD-468D-8ACA-F805A70FFDC8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9BD-468D-8ACA-F805A70FFDC8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9BD-468D-8ACA-F805A70FFDC8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9BD-468D-8ACA-F805A70FFDC8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39BD-468D-8ACA-F805A70FFDC8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9BD-468D-8ACA-F805A70FFDC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rynku'!$N$32,'szacunek rynku'!$N$41:$N$44)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rynku'!$O$32,'szacunek rynku'!$O$41:$O$44)</c:f>
              <c:numCache>
                <c:formatCode>#\ ##0.0</c:formatCode>
                <c:ptCount val="5"/>
                <c:pt idx="0">
                  <c:v>4642.9960271602558</c:v>
                </c:pt>
                <c:pt idx="1">
                  <c:v>8052.5971558049059</c:v>
                </c:pt>
                <c:pt idx="2">
                  <c:v>277.18323947789645</c:v>
                </c:pt>
                <c:pt idx="3">
                  <c:v>235.36383086971381</c:v>
                </c:pt>
                <c:pt idx="4">
                  <c:v>107.17428121569807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BD-468D-8ACA-F805A70FFDC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445-4679-87EA-1F025BADAF2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445-4679-87EA-1F025BADAF27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445-4679-87EA-1F025BADAF2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445-4679-87EA-1F025BADAF27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445-4679-87EA-1F025BADAF27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445-4679-87EA-1F025BADAF27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445-4679-87EA-1F025BADAF27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445-4679-87EA-1F025BADAF27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445-4679-87EA-1F025BADAF27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445-4679-87EA-1F025BADAF2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rynku'!$N$57,'szacunek rynku'!$N$66:$N$69)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rynku'!$O$57,'szacunek rynku'!$O$66:$O$69)</c:f>
              <c:numCache>
                <c:formatCode>#\ ##0.0</c:formatCode>
                <c:ptCount val="5"/>
                <c:pt idx="0">
                  <c:v>71159.10738339003</c:v>
                </c:pt>
                <c:pt idx="1">
                  <c:v>25031.757861153492</c:v>
                </c:pt>
                <c:pt idx="2">
                  <c:v>1035.1254961655291</c:v>
                </c:pt>
                <c:pt idx="3">
                  <c:v>1658.61137821787</c:v>
                </c:pt>
                <c:pt idx="4">
                  <c:v>515.53364284257725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445-4679-87EA-1F025BADAF27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709-4E77-8EFA-87238D644081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709-4E77-8EFA-87238D644081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709-4E77-8EFA-87238D644081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709-4E77-8EFA-87238D644081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709-4E77-8EFA-87238D644081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09-4E77-8EFA-87238D644081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09-4E77-8EFA-87238D644081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709-4E77-8EFA-87238D644081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709-4E77-8EFA-87238D644081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709-4E77-8EFA-87238D64408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rynku'!$N$8,'szacunek rynku'!$N$17:$N$20)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rynku'!$P$8,'szacunek rynku'!$P$17:$P$20)</c:f>
              <c:numCache>
                <c:formatCode>#\ ##0.0</c:formatCode>
                <c:ptCount val="5"/>
                <c:pt idx="0">
                  <c:v>75787.139087328047</c:v>
                </c:pt>
                <c:pt idx="1">
                  <c:v>17742.457765219358</c:v>
                </c:pt>
                <c:pt idx="2">
                  <c:v>828.01896739617882</c:v>
                </c:pt>
                <c:pt idx="3">
                  <c:v>1522.9499164753177</c:v>
                </c:pt>
                <c:pt idx="4">
                  <c:v>533.06015798360079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709-4E77-8EFA-87238D64408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F70-4E13-805A-48200E219B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F70-4E13-805A-48200E219B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F70-4E13-805A-48200E219B55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F70-4E13-805A-48200E219B55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F70-4E13-805A-48200E219B55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F70-4E13-805A-48200E219B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F70-4E13-805A-48200E219B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F70-4E13-805A-48200E219B55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F70-4E13-805A-48200E219B55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F70-4E13-805A-48200E219B5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rynku'!$N$32,'szacunek rynku'!$N$41:$N$44)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rynku'!$P$32,'szacunek rynku'!$P$41:$P$44)</c:f>
              <c:numCache>
                <c:formatCode>#\ ##0.0</c:formatCode>
                <c:ptCount val="5"/>
                <c:pt idx="0">
                  <c:v>4442.9794127596897</c:v>
                </c:pt>
                <c:pt idx="1">
                  <c:v>8495.0735896465685</c:v>
                </c:pt>
                <c:pt idx="2">
                  <c:v>166.18158370023409</c:v>
                </c:pt>
                <c:pt idx="3">
                  <c:v>261.41644849491092</c:v>
                </c:pt>
                <c:pt idx="4">
                  <c:v>209.1312593174255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F70-4E13-805A-48200E219B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E63-47B6-934D-B177F146D39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E63-47B6-934D-B177F146D39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E63-47B6-934D-B177F146D39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E63-47B6-934D-B177F146D396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E63-47B6-934D-B177F146D396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E63-47B6-934D-B177F146D396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E63-47B6-934D-B177F146D396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E63-47B6-934D-B177F146D396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1E63-47B6-934D-B177F146D396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E63-47B6-934D-B177F146D39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('szacunek rynku'!$N$57,'szacunek rynku'!$N$66:$N$69)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f>('szacunek rynku'!$P$57,'szacunek rynku'!$P$66:$P$69)</c:f>
              <c:numCache>
                <c:formatCode>#\ ##0.0</c:formatCode>
                <c:ptCount val="5"/>
                <c:pt idx="0">
                  <c:v>80230.118500087716</c:v>
                </c:pt>
                <c:pt idx="1">
                  <c:v>26237.531354865925</c:v>
                </c:pt>
                <c:pt idx="2">
                  <c:v>994.20055109641294</c:v>
                </c:pt>
                <c:pt idx="3">
                  <c:v>1784.3663649702285</c:v>
                </c:pt>
                <c:pt idx="4">
                  <c:v>742.19141730102626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63-47B6-934D-B177F146D39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6</xdr:row>
      <xdr:rowOff>77550</xdr:rowOff>
    </xdr:from>
    <xdr:to>
      <xdr:col>24</xdr:col>
      <xdr:colOff>79307</xdr:colOff>
      <xdr:row>27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EF72A55-3EC5-4080-A886-392E263B0B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238124</xdr:colOff>
      <xdr:row>30</xdr:row>
      <xdr:rowOff>188577</xdr:rowOff>
    </xdr:from>
    <xdr:to>
      <xdr:col>24</xdr:col>
      <xdr:colOff>71924</xdr:colOff>
      <xdr:row>52</xdr:row>
      <xdr:rowOff>21368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81CEE329-A845-493D-9FE0-05A5E68CC5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55</xdr:row>
      <xdr:rowOff>77551</xdr:rowOff>
    </xdr:from>
    <xdr:to>
      <xdr:col>24</xdr:col>
      <xdr:colOff>78729</xdr:colOff>
      <xdr:row>76</xdr:row>
      <xdr:rowOff>141251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490250DC-1915-48E9-A61C-2817F4FC35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598714</xdr:colOff>
      <xdr:row>6</xdr:row>
      <xdr:rowOff>81633</xdr:rowOff>
    </xdr:from>
    <xdr:to>
      <xdr:col>30</xdr:col>
      <xdr:colOff>470614</xdr:colOff>
      <xdr:row>27</xdr:row>
      <xdr:rowOff>145333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4700C4DB-FE66-4CB1-8947-510C457145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641413</xdr:colOff>
      <xdr:row>30</xdr:row>
      <xdr:rowOff>201164</xdr:rowOff>
    </xdr:from>
    <xdr:to>
      <xdr:col>30</xdr:col>
      <xdr:colOff>519599</xdr:colOff>
      <xdr:row>52</xdr:row>
      <xdr:rowOff>33955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D7DA2D07-F2DD-476D-90D1-F1FDF2CFDD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598712</xdr:colOff>
      <xdr:row>55</xdr:row>
      <xdr:rowOff>95240</xdr:rowOff>
    </xdr:from>
    <xdr:to>
      <xdr:col>30</xdr:col>
      <xdr:colOff>470612</xdr:colOff>
      <xdr:row>76</xdr:row>
      <xdr:rowOff>158940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A27FC55-8157-483C-AA6A-9FCD29E1BF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'!$O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I-XII 2023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'!$O$31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2023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'!$O$56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2023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0.05522</cdr:x>
      <cdr:y>0.77994</cdr:y>
    </cdr:from>
    <cdr:to>
      <cdr:x>0.98198</cdr:x>
      <cdr:y>0.98027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169997" y="2823163"/>
          <a:ext cx="2853170" cy="725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0.38158</cdr:x>
      <cdr:y>0.43857</cdr:y>
    </cdr:from>
    <cdr:to>
      <cdr:x>0.71983</cdr:x>
      <cdr:y>0.51378</cdr:y>
    </cdr:to>
    <cdr:sp macro="" textlink="'szacunek rynku'!$P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74750" y="15875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0.36639</cdr:x>
      <cdr:y>0.44559</cdr:y>
    </cdr:from>
    <cdr:to>
      <cdr:x>0.70394</cdr:x>
      <cdr:y>0.52079</cdr:y>
    </cdr:to>
    <cdr:sp macro="" textlink="'szacunek rynku'!$P$31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30300" y="16129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'!$P$56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0.0458</cdr:x>
      <cdr:y>0.80873</cdr:y>
    </cdr:from>
    <cdr:to>
      <cdr:x>0.97384</cdr:x>
      <cdr:y>0.99831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41002" y="2927360"/>
          <a:ext cx="2857111" cy="6862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E9CD2-CC39-4384-AC40-EE1612AAE263}">
  <sheetPr>
    <tabColor rgb="FFEB0000"/>
    <pageSetUpPr autoPageBreaks="0" fitToPage="1"/>
  </sheetPr>
  <dimension ref="A1:R130"/>
  <sheetViews>
    <sheetView showGridLines="0" tabSelected="1" topLeftCell="A106" zoomScaleNormal="100" workbookViewId="0">
      <selection activeCell="H135" sqref="H135"/>
    </sheetView>
  </sheetViews>
  <sheetFormatPr defaultColWidth="9.140625" defaultRowHeight="12.75" x14ac:dyDescent="0.2"/>
  <cols>
    <col min="1" max="1" width="6.28515625" style="1" customWidth="1"/>
    <col min="2" max="2" width="39" style="22" customWidth="1"/>
    <col min="3" max="3" width="10.5703125" style="22" customWidth="1"/>
    <col min="4" max="4" width="13.5703125" style="22" customWidth="1"/>
    <col min="5" max="5" width="2.5703125" style="22" customWidth="1"/>
    <col min="6" max="6" width="11.7109375" style="22" customWidth="1"/>
    <col min="7" max="7" width="11" style="22" customWidth="1"/>
    <col min="8" max="8" width="39" style="22" customWidth="1"/>
    <col min="9" max="9" width="10.5703125" style="22" customWidth="1"/>
    <col min="10" max="10" width="16.140625" style="22" customWidth="1"/>
    <col min="11" max="11" width="2.5703125" style="22" customWidth="1"/>
    <col min="12" max="12" width="11.7109375" style="22" customWidth="1"/>
    <col min="13" max="13" width="10" style="22" customWidth="1"/>
    <col min="14" max="14" width="39" style="2" customWidth="1"/>
    <col min="15" max="15" width="12" style="2" customWidth="1"/>
    <col min="16" max="17" width="13.28515625" style="2" customWidth="1"/>
    <col min="18" max="18" width="11.7109375" style="22" customWidth="1"/>
    <col min="19" max="19" width="9" style="2" customWidth="1"/>
    <col min="20" max="20" width="10.42578125" style="2" customWidth="1"/>
    <col min="21" max="23" width="9.140625" style="2"/>
    <col min="24" max="24" width="8.42578125" style="2" customWidth="1"/>
    <col min="25" max="25" width="2.42578125" style="2" customWidth="1"/>
    <col min="26" max="16384" width="9.140625" style="2"/>
  </cols>
  <sheetData>
    <row r="1" spans="1:18" ht="21" x14ac:dyDescent="0.35">
      <c r="B1" s="94" t="s">
        <v>74</v>
      </c>
    </row>
    <row r="3" spans="1:18" ht="18" x14ac:dyDescent="0.2">
      <c r="B3" s="21" t="s">
        <v>0</v>
      </c>
    </row>
    <row r="4" spans="1:18" ht="18" x14ac:dyDescent="0.2">
      <c r="B4" s="21"/>
    </row>
    <row r="5" spans="1:18" ht="45" customHeight="1" x14ac:dyDescent="0.2">
      <c r="A5" s="3"/>
      <c r="B5" s="2"/>
      <c r="C5" s="93" t="s">
        <v>1</v>
      </c>
      <c r="D5" s="93"/>
      <c r="E5" s="93"/>
      <c r="F5" s="93"/>
      <c r="G5" s="23"/>
      <c r="H5" s="2"/>
      <c r="I5" s="93" t="s">
        <v>71</v>
      </c>
      <c r="J5" s="93"/>
      <c r="K5" s="93"/>
      <c r="L5" s="93"/>
      <c r="M5" s="23"/>
      <c r="O5" s="93" t="s">
        <v>2</v>
      </c>
      <c r="P5" s="93"/>
      <c r="Q5" s="93"/>
      <c r="R5" s="93"/>
    </row>
    <row r="6" spans="1:18" x14ac:dyDescent="0.2">
      <c r="B6" s="2"/>
      <c r="C6" s="2"/>
      <c r="D6" s="2"/>
      <c r="E6" s="2"/>
      <c r="H6" s="2"/>
      <c r="I6" s="2"/>
      <c r="J6" s="2"/>
      <c r="K6" s="2"/>
    </row>
    <row r="7" spans="1:18" ht="22.5" x14ac:dyDescent="0.2">
      <c r="A7" s="4"/>
      <c r="B7" s="2"/>
      <c r="C7" s="24" t="s">
        <v>3</v>
      </c>
      <c r="D7" s="24" t="s">
        <v>4</v>
      </c>
      <c r="E7" s="2"/>
      <c r="F7" s="24" t="s">
        <v>5</v>
      </c>
      <c r="G7" s="25"/>
      <c r="H7" s="2"/>
      <c r="I7" s="24" t="s">
        <v>6</v>
      </c>
      <c r="J7" s="24" t="s">
        <v>7</v>
      </c>
      <c r="K7" s="2"/>
      <c r="L7" s="24" t="s">
        <v>8</v>
      </c>
      <c r="M7" s="25"/>
      <c r="O7" s="24" t="s">
        <v>9</v>
      </c>
      <c r="P7" s="24" t="s">
        <v>10</v>
      </c>
      <c r="R7" s="24" t="s">
        <v>11</v>
      </c>
    </row>
    <row r="8" spans="1:18" x14ac:dyDescent="0.2">
      <c r="A8" s="5"/>
      <c r="B8" s="26" t="s">
        <v>12</v>
      </c>
      <c r="C8" s="6">
        <f>SUM(C9:C10,C12:C16)</f>
        <v>47068.978683202302</v>
      </c>
      <c r="D8" s="6">
        <f>SUM(D9:D10,D12:D16)</f>
        <v>53793.477423701035</v>
      </c>
      <c r="E8" s="2"/>
      <c r="F8" s="27">
        <f>IF(C8,D8/C8-1,"")</f>
        <v>0.1428647684445834</v>
      </c>
      <c r="G8" s="28"/>
      <c r="H8" s="26" t="s">
        <v>12</v>
      </c>
      <c r="I8" s="6">
        <f>SUM(I9:I10,I12:I16)</f>
        <v>19447.13267302747</v>
      </c>
      <c r="J8" s="6">
        <f>SUM(J9:J10,J12:J16)</f>
        <v>21993.661663627012</v>
      </c>
      <c r="K8" s="2"/>
      <c r="L8" s="27">
        <f>IF(I8,J8/I8-1,"")</f>
        <v>0.13094624453976667</v>
      </c>
      <c r="M8" s="28"/>
      <c r="N8" s="26" t="s">
        <v>12</v>
      </c>
      <c r="O8" s="6">
        <f>SUM(O9:O10,O12:O16)</f>
        <v>66516.111356229769</v>
      </c>
      <c r="P8" s="6">
        <f>SUM(P9:P10,P12:P16)</f>
        <v>75787.139087328047</v>
      </c>
      <c r="R8" s="27">
        <f t="shared" ref="R8:R20" si="0">IF(O8,P8/O8-1,"")</f>
        <v>0.13938018236584671</v>
      </c>
    </row>
    <row r="9" spans="1:18" x14ac:dyDescent="0.2">
      <c r="A9" s="5"/>
      <c r="B9" s="78" t="s">
        <v>13</v>
      </c>
      <c r="C9" s="30">
        <v>27327.703390698163</v>
      </c>
      <c r="D9" s="30">
        <v>34883.781850793959</v>
      </c>
      <c r="F9" s="27">
        <f t="shared" ref="F9:F20" si="1">IF(C9,D9/C9-1,"")</f>
        <v>0.27649884631972932</v>
      </c>
      <c r="G9" s="28"/>
      <c r="H9" s="78" t="s">
        <v>13</v>
      </c>
      <c r="I9" s="30">
        <f>O9-C9</f>
        <v>11950.608095984742</v>
      </c>
      <c r="J9" s="30">
        <f>P9-D9</f>
        <v>14720.241002802097</v>
      </c>
      <c r="L9" s="27">
        <f t="shared" ref="L9:L20" si="2">IF(I9,J9/I9-1,"")</f>
        <v>0.23175665075553087</v>
      </c>
      <c r="M9" s="28"/>
      <c r="N9" s="78" t="s">
        <v>13</v>
      </c>
      <c r="O9" s="30">
        <v>39278.311486682906</v>
      </c>
      <c r="P9" s="30">
        <v>49604.022853596056</v>
      </c>
      <c r="Q9" s="22"/>
      <c r="R9" s="27">
        <f t="shared" si="0"/>
        <v>0.26288582619988698</v>
      </c>
    </row>
    <row r="10" spans="1:18" x14ac:dyDescent="0.2">
      <c r="A10" s="5"/>
      <c r="B10" s="78" t="s">
        <v>14</v>
      </c>
      <c r="C10" s="30">
        <v>4590.6363102679279</v>
      </c>
      <c r="D10" s="30">
        <v>5761.9525935528609</v>
      </c>
      <c r="F10" s="27">
        <f t="shared" si="1"/>
        <v>0.25515336091099972</v>
      </c>
      <c r="G10" s="28"/>
      <c r="H10" s="78" t="s">
        <v>14</v>
      </c>
      <c r="I10" s="30">
        <f>O10-C10</f>
        <v>1983.8231137095127</v>
      </c>
      <c r="J10" s="30">
        <f>P10-D10</f>
        <v>2065.1755609285447</v>
      </c>
      <c r="L10" s="27">
        <f t="shared" si="2"/>
        <v>4.1007913788700945E-2</v>
      </c>
      <c r="M10" s="28"/>
      <c r="N10" s="78" t="s">
        <v>14</v>
      </c>
      <c r="O10" s="30">
        <v>6574.4594239774406</v>
      </c>
      <c r="P10" s="30">
        <v>7827.1281544814055</v>
      </c>
      <c r="Q10" s="22"/>
      <c r="R10" s="27">
        <f t="shared" si="0"/>
        <v>0.1905356242576246</v>
      </c>
    </row>
    <row r="11" spans="1:18" x14ac:dyDescent="0.2">
      <c r="A11" s="5"/>
      <c r="B11" s="29" t="s">
        <v>15</v>
      </c>
      <c r="C11" s="6">
        <f>SUM(C12:C15)</f>
        <v>14562.388217511816</v>
      </c>
      <c r="D11" s="6">
        <f>SUM(D12:D15)</f>
        <v>12443.862634671734</v>
      </c>
      <c r="F11" s="27">
        <f t="shared" si="1"/>
        <v>-0.14547926831757418</v>
      </c>
      <c r="G11" s="28"/>
      <c r="H11" s="29" t="s">
        <v>15</v>
      </c>
      <c r="I11" s="6">
        <f>SUM(I12:I15)</f>
        <v>5313.376061621314</v>
      </c>
      <c r="J11" s="6">
        <f>SUM(J12:J15)</f>
        <v>4991.189493790469</v>
      </c>
      <c r="L11" s="27">
        <f t="shared" si="2"/>
        <v>-6.0636883987566614E-2</v>
      </c>
      <c r="M11" s="28"/>
      <c r="N11" s="29" t="s">
        <v>15</v>
      </c>
      <c r="O11" s="6">
        <f>SUM(O12:O15)</f>
        <v>19875.764279133131</v>
      </c>
      <c r="P11" s="6">
        <f>SUM(P12:P15)</f>
        <v>17435.052128462201</v>
      </c>
      <c r="Q11" s="22"/>
      <c r="R11" s="27">
        <f t="shared" si="0"/>
        <v>-0.12279840495156946</v>
      </c>
    </row>
    <row r="12" spans="1:18" x14ac:dyDescent="0.2">
      <c r="A12" s="5"/>
      <c r="B12" s="79" t="s">
        <v>16</v>
      </c>
      <c r="C12" s="30">
        <v>2882.7768869120218</v>
      </c>
      <c r="D12" s="30">
        <v>3102.6025109956677</v>
      </c>
      <c r="E12" s="2"/>
      <c r="F12" s="27">
        <f t="shared" si="1"/>
        <v>7.6254817041744527E-2</v>
      </c>
      <c r="G12" s="28"/>
      <c r="H12" s="79" t="s">
        <v>16</v>
      </c>
      <c r="I12" s="30">
        <f>O12-C12</f>
        <v>1423.7922911981659</v>
      </c>
      <c r="J12" s="30">
        <f>P12-D12</f>
        <v>1539.486134743081</v>
      </c>
      <c r="K12" s="2"/>
      <c r="L12" s="27">
        <f t="shared" si="2"/>
        <v>8.1257529107391813E-2</v>
      </c>
      <c r="M12" s="28"/>
      <c r="N12" s="79" t="s">
        <v>16</v>
      </c>
      <c r="O12" s="30">
        <v>4306.5691781101877</v>
      </c>
      <c r="P12" s="30">
        <v>4642.0886457387487</v>
      </c>
      <c r="R12" s="27">
        <f t="shared" si="0"/>
        <v>7.7908760721636439E-2</v>
      </c>
    </row>
    <row r="13" spans="1:18" x14ac:dyDescent="0.2">
      <c r="A13" s="5"/>
      <c r="B13" s="79" t="s">
        <v>17</v>
      </c>
      <c r="C13" s="30">
        <v>7666.3184587082142</v>
      </c>
      <c r="D13" s="30">
        <v>5880.3447077367427</v>
      </c>
      <c r="E13" s="2"/>
      <c r="F13" s="27">
        <f t="shared" si="1"/>
        <v>-0.23296367879719027</v>
      </c>
      <c r="G13" s="28"/>
      <c r="H13" s="79" t="s">
        <v>17</v>
      </c>
      <c r="I13" s="30">
        <f t="shared" ref="I13:J20" si="3">O13-C13</f>
        <v>2712.6233913434844</v>
      </c>
      <c r="J13" s="30">
        <f t="shared" si="3"/>
        <v>2031.66681917405</v>
      </c>
      <c r="K13" s="2"/>
      <c r="L13" s="27">
        <f t="shared" si="2"/>
        <v>-0.25103247813260809</v>
      </c>
      <c r="M13" s="28"/>
      <c r="N13" s="79" t="s">
        <v>17</v>
      </c>
      <c r="O13" s="30">
        <v>10378.941850051699</v>
      </c>
      <c r="P13" s="30">
        <v>7912.0115269107928</v>
      </c>
      <c r="R13" s="27">
        <f t="shared" si="0"/>
        <v>-0.23768611085614832</v>
      </c>
    </row>
    <row r="14" spans="1:18" x14ac:dyDescent="0.2">
      <c r="A14" s="5"/>
      <c r="B14" s="79" t="s">
        <v>18</v>
      </c>
      <c r="C14" s="30">
        <v>3293.6749882902404</v>
      </c>
      <c r="D14" s="30">
        <v>2483.1948043913776</v>
      </c>
      <c r="E14" s="2"/>
      <c r="F14" s="27">
        <f t="shared" si="1"/>
        <v>-0.24607169401361795</v>
      </c>
      <c r="G14" s="28"/>
      <c r="H14" s="79" t="s">
        <v>18</v>
      </c>
      <c r="I14" s="30">
        <f t="shared" si="3"/>
        <v>993.13138914216597</v>
      </c>
      <c r="J14" s="30">
        <f t="shared" si="3"/>
        <v>837.68856345124914</v>
      </c>
      <c r="K14" s="2"/>
      <c r="L14" s="27">
        <f t="shared" si="2"/>
        <v>-0.15651788614312478</v>
      </c>
      <c r="M14" s="28"/>
      <c r="N14" s="79" t="s">
        <v>18</v>
      </c>
      <c r="O14" s="30">
        <v>4286.8063774324064</v>
      </c>
      <c r="P14" s="30">
        <v>3320.8833678426267</v>
      </c>
      <c r="R14" s="27">
        <f t="shared" si="0"/>
        <v>-0.22532461803612458</v>
      </c>
    </row>
    <row r="15" spans="1:18" x14ac:dyDescent="0.2">
      <c r="A15" s="5"/>
      <c r="B15" s="79" t="s">
        <v>19</v>
      </c>
      <c r="C15" s="30">
        <v>719.61788360133824</v>
      </c>
      <c r="D15" s="30">
        <v>977.72061154794596</v>
      </c>
      <c r="E15" s="2"/>
      <c r="F15" s="27">
        <f t="shared" si="1"/>
        <v>0.35866636145134256</v>
      </c>
      <c r="G15" s="28"/>
      <c r="H15" s="79" t="s">
        <v>19</v>
      </c>
      <c r="I15" s="30">
        <f t="shared" si="3"/>
        <v>183.82898993749734</v>
      </c>
      <c r="J15" s="30">
        <f t="shared" si="3"/>
        <v>582.3479764220881</v>
      </c>
      <c r="K15" s="2"/>
      <c r="L15" s="27">
        <f t="shared" si="2"/>
        <v>2.1678788890701566</v>
      </c>
      <c r="M15" s="28"/>
      <c r="N15" s="79" t="s">
        <v>19</v>
      </c>
      <c r="O15" s="30">
        <v>903.44687353883558</v>
      </c>
      <c r="P15" s="30">
        <v>1560.0685879700341</v>
      </c>
      <c r="R15" s="27">
        <f t="shared" si="0"/>
        <v>0.72679615554945287</v>
      </c>
    </row>
    <row r="16" spans="1:18" x14ac:dyDescent="0.2">
      <c r="A16" s="5"/>
      <c r="B16" s="78" t="s">
        <v>20</v>
      </c>
      <c r="C16" s="30">
        <v>588.25076472440753</v>
      </c>
      <c r="D16" s="30">
        <v>703.88034468247611</v>
      </c>
      <c r="F16" s="27">
        <f t="shared" si="1"/>
        <v>0.19656511625996864</v>
      </c>
      <c r="G16" s="28"/>
      <c r="H16" s="78" t="s">
        <v>20</v>
      </c>
      <c r="I16" s="30">
        <f t="shared" si="3"/>
        <v>199.32540171190135</v>
      </c>
      <c r="J16" s="30">
        <f t="shared" si="3"/>
        <v>217.05560610589873</v>
      </c>
      <c r="L16" s="27">
        <f t="shared" si="2"/>
        <v>8.8951053110752243E-2</v>
      </c>
      <c r="M16" s="28"/>
      <c r="N16" s="78" t="s">
        <v>20</v>
      </c>
      <c r="O16" s="30">
        <v>787.57616643630888</v>
      </c>
      <c r="P16" s="30">
        <v>920.93595078837484</v>
      </c>
      <c r="Q16" s="22"/>
      <c r="R16" s="27">
        <f t="shared" si="0"/>
        <v>0.16932938049090995</v>
      </c>
    </row>
    <row r="17" spans="1:18" x14ac:dyDescent="0.2">
      <c r="A17" s="5"/>
      <c r="B17" s="26" t="s">
        <v>69</v>
      </c>
      <c r="C17" s="6">
        <v>12245.585686552389</v>
      </c>
      <c r="D17" s="6">
        <v>12884.148778150133</v>
      </c>
      <c r="E17" s="2"/>
      <c r="F17" s="27">
        <f t="shared" si="1"/>
        <v>5.2146390376328622E-2</v>
      </c>
      <c r="G17" s="28"/>
      <c r="H17" s="26" t="s">
        <v>69</v>
      </c>
      <c r="I17" s="6">
        <f>O17-C17</f>
        <v>4733.5750187961967</v>
      </c>
      <c r="J17" s="6">
        <f t="shared" si="3"/>
        <v>4858.3089870692256</v>
      </c>
      <c r="K17" s="2"/>
      <c r="L17" s="27">
        <f t="shared" si="2"/>
        <v>2.6350901333079602E-2</v>
      </c>
      <c r="M17" s="28"/>
      <c r="N17" s="26" t="s">
        <v>69</v>
      </c>
      <c r="O17" s="6">
        <v>16979.160705348586</v>
      </c>
      <c r="P17" s="6">
        <v>17742.457765219358</v>
      </c>
      <c r="R17" s="27">
        <f t="shared" si="0"/>
        <v>4.4954934647053912E-2</v>
      </c>
    </row>
    <row r="18" spans="1:18" x14ac:dyDescent="0.2">
      <c r="A18" s="5"/>
      <c r="B18" s="26" t="s">
        <v>21</v>
      </c>
      <c r="C18" s="6">
        <v>552.10725410351006</v>
      </c>
      <c r="D18" s="6">
        <v>604.91070941049873</v>
      </c>
      <c r="E18" s="2"/>
      <c r="F18" s="27">
        <f t="shared" si="1"/>
        <v>9.5639850616940025E-2</v>
      </c>
      <c r="G18" s="28"/>
      <c r="H18" s="26" t="s">
        <v>21</v>
      </c>
      <c r="I18" s="6">
        <f>O18-C18</f>
        <v>205.83500258412266</v>
      </c>
      <c r="J18" s="6">
        <f t="shared" si="3"/>
        <v>223.1082579856801</v>
      </c>
      <c r="K18" s="2"/>
      <c r="L18" s="27">
        <f t="shared" si="2"/>
        <v>8.3917969172896401E-2</v>
      </c>
      <c r="M18" s="28"/>
      <c r="N18" s="26" t="s">
        <v>21</v>
      </c>
      <c r="O18" s="6">
        <v>757.94225668763272</v>
      </c>
      <c r="P18" s="6">
        <v>828.01896739617882</v>
      </c>
      <c r="R18" s="27">
        <f t="shared" si="0"/>
        <v>9.2456529623768491E-2</v>
      </c>
    </row>
    <row r="19" spans="1:18" x14ac:dyDescent="0.2">
      <c r="A19" s="5"/>
      <c r="B19" s="26" t="s">
        <v>22</v>
      </c>
      <c r="C19" s="6">
        <v>1081.9027478233697</v>
      </c>
      <c r="D19" s="6">
        <v>1113.391342892633</v>
      </c>
      <c r="E19" s="2"/>
      <c r="F19" s="27">
        <f t="shared" si="1"/>
        <v>2.9104829553870504E-2</v>
      </c>
      <c r="G19" s="28"/>
      <c r="H19" s="26" t="s">
        <v>22</v>
      </c>
      <c r="I19" s="6">
        <f>O19-C19</f>
        <v>341.34479952478637</v>
      </c>
      <c r="J19" s="6">
        <f t="shared" si="3"/>
        <v>409.55857358268463</v>
      </c>
      <c r="K19" s="2"/>
      <c r="L19" s="27">
        <f t="shared" si="2"/>
        <v>0.1998383281446332</v>
      </c>
      <c r="M19" s="28"/>
      <c r="N19" s="26" t="s">
        <v>22</v>
      </c>
      <c r="O19" s="6">
        <v>1423.2475473481561</v>
      </c>
      <c r="P19" s="6">
        <v>1522.9499164753177</v>
      </c>
      <c r="R19" s="27">
        <f t="shared" si="0"/>
        <v>7.005272506032445E-2</v>
      </c>
    </row>
    <row r="20" spans="1:18" x14ac:dyDescent="0.2">
      <c r="A20" s="5"/>
      <c r="B20" s="26" t="s">
        <v>20</v>
      </c>
      <c r="C20" s="6">
        <v>302.80416591138089</v>
      </c>
      <c r="D20" s="6">
        <v>360.0036392357718</v>
      </c>
      <c r="E20" s="2"/>
      <c r="F20" s="27">
        <f t="shared" si="1"/>
        <v>0.18889922849057172</v>
      </c>
      <c r="G20" s="28"/>
      <c r="H20" s="26" t="s">
        <v>20</v>
      </c>
      <c r="I20" s="6">
        <f>O20-C20</f>
        <v>105.55519571549831</v>
      </c>
      <c r="J20" s="6">
        <f t="shared" si="3"/>
        <v>173.05651874782899</v>
      </c>
      <c r="K20" s="2"/>
      <c r="L20" s="27">
        <f t="shared" si="2"/>
        <v>0.63948839822405512</v>
      </c>
      <c r="M20" s="28"/>
      <c r="N20" s="26" t="s">
        <v>20</v>
      </c>
      <c r="O20" s="6">
        <v>408.35936162687921</v>
      </c>
      <c r="P20" s="6">
        <v>533.06015798360079</v>
      </c>
      <c r="R20" s="27">
        <f t="shared" si="0"/>
        <v>0.30537024022155657</v>
      </c>
    </row>
    <row r="21" spans="1:18" ht="11.25" customHeight="1" thickBo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R21" s="2"/>
    </row>
    <row r="22" spans="1:18" ht="16.5" thickBot="1" x14ac:dyDescent="0.25">
      <c r="A22" s="7"/>
      <c r="B22" s="31" t="s">
        <v>63</v>
      </c>
      <c r="C22" s="32">
        <f>C8+C17+C18+C19+C20</f>
        <v>61251.378537592951</v>
      </c>
      <c r="D22" s="33">
        <f>D8+D17+D18+D19+D20</f>
        <v>68755.931893390065</v>
      </c>
      <c r="E22" s="2"/>
      <c r="F22" s="34">
        <f>IF(C22,D22/C22-1,"")</f>
        <v>0.12252056255666477</v>
      </c>
      <c r="G22" s="35"/>
      <c r="H22" s="31" t="s">
        <v>63</v>
      </c>
      <c r="I22" s="32">
        <f>I8+I17+I18+I19+I20</f>
        <v>24833.442689648073</v>
      </c>
      <c r="J22" s="33">
        <f>J8+J17+J18+J19+J20</f>
        <v>27657.694001012434</v>
      </c>
      <c r="K22" s="2"/>
      <c r="L22" s="34">
        <f>IF(I22,J22/I22-1,"")</f>
        <v>0.11372773991347018</v>
      </c>
      <c r="M22" s="35"/>
      <c r="N22" s="31" t="s">
        <v>63</v>
      </c>
      <c r="O22" s="32">
        <f>SUM(O8,O17:O20)</f>
        <v>86084.821227241016</v>
      </c>
      <c r="P22" s="33">
        <f>SUM(P8,P17:P20)</f>
        <v>96413.625894402503</v>
      </c>
      <c r="R22" s="34">
        <f>IF(O22,P22/O22-1,"")</f>
        <v>0.11998404039076993</v>
      </c>
    </row>
    <row r="23" spans="1:18" ht="6" customHeight="1" thickBot="1" x14ac:dyDescent="0.25">
      <c r="A23" s="8"/>
      <c r="B23" s="36"/>
      <c r="C23" s="37"/>
      <c r="D23" s="37"/>
      <c r="E23" s="38"/>
      <c r="F23" s="39"/>
      <c r="G23" s="39"/>
      <c r="H23" s="36"/>
      <c r="I23" s="37"/>
      <c r="J23" s="37"/>
      <c r="K23" s="38"/>
      <c r="L23" s="39"/>
      <c r="M23" s="39"/>
      <c r="N23" s="36"/>
      <c r="O23" s="37"/>
      <c r="P23" s="37"/>
      <c r="Q23" s="38"/>
      <c r="R23" s="39"/>
    </row>
    <row r="24" spans="1:18" ht="16.5" customHeight="1" thickBot="1" x14ac:dyDescent="0.25">
      <c r="A24" s="2"/>
      <c r="B24" s="31" t="s">
        <v>64</v>
      </c>
      <c r="C24" s="32">
        <v>528.72970670287339</v>
      </c>
      <c r="D24" s="33">
        <v>390.88811983531889</v>
      </c>
      <c r="E24" s="2"/>
      <c r="F24" s="34">
        <f>IF(C24,D24/C24-1,"")</f>
        <v>-0.26070331422670823</v>
      </c>
      <c r="G24" s="28"/>
      <c r="H24" s="31" t="s">
        <v>64</v>
      </c>
      <c r="I24" s="32">
        <f>O24-C24</f>
        <v>129.24821416877774</v>
      </c>
      <c r="J24" s="33">
        <f>P24-D24</f>
        <v>47.126798533333272</v>
      </c>
      <c r="K24" s="2"/>
      <c r="L24" s="34">
        <f>IF(I24,J24/I24-1,"")</f>
        <v>-0.63537756528076184</v>
      </c>
      <c r="M24" s="2"/>
      <c r="N24" s="31" t="s">
        <v>64</v>
      </c>
      <c r="O24" s="32">
        <v>657.97792087165112</v>
      </c>
      <c r="P24" s="33">
        <v>438.01491836865216</v>
      </c>
      <c r="R24" s="34">
        <f>IF(O24,P24/O24-1,"")</f>
        <v>-0.33430149481551708</v>
      </c>
    </row>
    <row r="25" spans="1:18" ht="6" customHeight="1" thickBot="1" x14ac:dyDescent="0.25">
      <c r="A25" s="8"/>
      <c r="B25" s="40"/>
      <c r="C25" s="41"/>
      <c r="D25" s="41"/>
      <c r="E25" s="10"/>
      <c r="F25" s="42"/>
      <c r="G25" s="42"/>
      <c r="H25" s="40"/>
      <c r="I25" s="41"/>
      <c r="J25" s="41"/>
      <c r="K25" s="10"/>
      <c r="L25" s="42"/>
      <c r="M25" s="39"/>
      <c r="N25" s="40"/>
      <c r="O25" s="41"/>
      <c r="P25" s="41"/>
      <c r="Q25" s="10"/>
      <c r="R25" s="42"/>
    </row>
    <row r="26" spans="1:18" ht="16.5" customHeight="1" collapsed="1" thickBot="1" x14ac:dyDescent="0.25">
      <c r="A26" s="2"/>
      <c r="B26" s="43" t="s">
        <v>60</v>
      </c>
      <c r="C26" s="32">
        <f>C22+C24</f>
        <v>61780.108244295821</v>
      </c>
      <c r="D26" s="33">
        <f>D22+D24</f>
        <v>69146.820013225384</v>
      </c>
      <c r="E26" s="2"/>
      <c r="F26" s="34">
        <f>IF(C26,D26/C26-1,"")</f>
        <v>0.11924083622190373</v>
      </c>
      <c r="G26" s="2"/>
      <c r="H26" s="43" t="s">
        <v>60</v>
      </c>
      <c r="I26" s="32">
        <f>I22+I24</f>
        <v>24962.690903816849</v>
      </c>
      <c r="J26" s="33">
        <f>J22+J24</f>
        <v>27704.820799545767</v>
      </c>
      <c r="K26" s="2"/>
      <c r="L26" s="34">
        <f>IF(I26,J26/I26-1,"")</f>
        <v>0.10984913070047431</v>
      </c>
      <c r="M26" s="2"/>
      <c r="N26" s="43" t="s">
        <v>60</v>
      </c>
      <c r="O26" s="32">
        <f>O22+O24</f>
        <v>86742.799148112666</v>
      </c>
      <c r="P26" s="33">
        <f>P22+P24</f>
        <v>96851.640812771162</v>
      </c>
      <c r="R26" s="34">
        <f>IF(O26,P26/O26-1,"")</f>
        <v>0.11653810764623507</v>
      </c>
    </row>
    <row r="27" spans="1:18" ht="18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44"/>
      <c r="O27" s="45"/>
      <c r="P27" s="46"/>
      <c r="R27" s="47"/>
    </row>
    <row r="29" spans="1:18" ht="18" x14ac:dyDescent="0.2">
      <c r="B29" s="21" t="s">
        <v>23</v>
      </c>
    </row>
    <row r="30" spans="1:18" ht="45" customHeight="1" x14ac:dyDescent="0.2">
      <c r="A30" s="3"/>
      <c r="B30" s="2"/>
      <c r="C30" s="93" t="str">
        <f>C$5</f>
        <v>I-IX 2024 vs I-IX 2023</v>
      </c>
      <c r="D30" s="93"/>
      <c r="E30" s="93"/>
      <c r="F30" s="93"/>
      <c r="G30" s="23"/>
      <c r="H30" s="2"/>
      <c r="I30" s="93" t="str">
        <f>I$5</f>
        <v>X-XII 2024 vs X-XII 2023</v>
      </c>
      <c r="J30" s="93"/>
      <c r="K30" s="93"/>
      <c r="L30" s="93"/>
      <c r="M30" s="23"/>
      <c r="O30" s="93" t="str">
        <f>O$5</f>
        <v>I-XII 2024 vs I-XII 2023</v>
      </c>
      <c r="P30" s="93"/>
      <c r="Q30" s="93"/>
      <c r="R30" s="93"/>
    </row>
    <row r="31" spans="1:18" ht="22.5" x14ac:dyDescent="0.2">
      <c r="A31" s="4"/>
      <c r="B31" s="2"/>
      <c r="C31" s="24" t="str">
        <f>C$7</f>
        <v>I-IX 2023</v>
      </c>
      <c r="D31" s="24" t="str">
        <f>D$7</f>
        <v>I-IX 2024</v>
      </c>
      <c r="E31" s="2"/>
      <c r="F31" s="24" t="str">
        <f>F$7</f>
        <v>I-IX 24/
I-IX 23</v>
      </c>
      <c r="G31" s="25"/>
      <c r="H31" s="2"/>
      <c r="I31" s="24" t="str">
        <f>I$7</f>
        <v>X-XII 2023</v>
      </c>
      <c r="J31" s="24" t="str">
        <f>J$7</f>
        <v>X-XII 2024</v>
      </c>
      <c r="K31" s="2"/>
      <c r="L31" s="24" t="str">
        <f>L$7</f>
        <v>X-XII 24/
X-XII 23</v>
      </c>
      <c r="M31" s="25"/>
      <c r="O31" s="24" t="str">
        <f>O$7</f>
        <v>I-XII 2023</v>
      </c>
      <c r="P31" s="24" t="str">
        <f>P$7</f>
        <v>I-XII 2024</v>
      </c>
      <c r="R31" s="24" t="str">
        <f>R$7</f>
        <v>I-XII 24/
I-XII 23</v>
      </c>
    </row>
    <row r="32" spans="1:18" x14ac:dyDescent="0.2">
      <c r="A32" s="5"/>
      <c r="B32" s="26" t="s">
        <v>12</v>
      </c>
      <c r="C32" s="6">
        <f>SUM(C33:C34,C36:C40)</f>
        <v>3400.5703356814397</v>
      </c>
      <c r="D32" s="6">
        <f>SUM(D33:D34,D36:D40)</f>
        <v>3151.6717610241617</v>
      </c>
      <c r="E32" s="2"/>
      <c r="F32" s="27">
        <f>IF(C32,D32/C32-1,"")</f>
        <v>-7.319318528590335E-2</v>
      </c>
      <c r="G32" s="28"/>
      <c r="H32" s="26" t="s">
        <v>12</v>
      </c>
      <c r="I32" s="6">
        <f>SUM(I33:I34,I36:I40)</f>
        <v>1242.4256914788159</v>
      </c>
      <c r="J32" s="6">
        <f>SUM(J33:J34,J36:J40)</f>
        <v>1291.3076517355282</v>
      </c>
      <c r="K32" s="2"/>
      <c r="L32" s="27">
        <f>IF(I32,J32/I32-1,"")</f>
        <v>3.9343970904633929E-2</v>
      </c>
      <c r="M32" s="28"/>
      <c r="N32" s="26" t="s">
        <v>12</v>
      </c>
      <c r="O32" s="6">
        <f>SUM(O33:O34,O36:O40)</f>
        <v>4642.9960271602558</v>
      </c>
      <c r="P32" s="6">
        <f>SUM(P33:P34,P36:P40)</f>
        <v>4442.9794127596897</v>
      </c>
      <c r="R32" s="27">
        <f t="shared" ref="R32:R44" si="4">IF(O32,P32/O32-1,"")</f>
        <v>-4.3079212911345088E-2</v>
      </c>
    </row>
    <row r="33" spans="1:18" x14ac:dyDescent="0.2">
      <c r="A33" s="5"/>
      <c r="B33" s="78" t="s">
        <v>13</v>
      </c>
      <c r="C33" s="30">
        <v>1715.5526133332717</v>
      </c>
      <c r="D33" s="30">
        <v>1761.9889571591355</v>
      </c>
      <c r="F33" s="27">
        <f t="shared" ref="F33:F44" si="5">IF(C33,D33/C33-1,"")</f>
        <v>2.7067863419029337E-2</v>
      </c>
      <c r="G33" s="28"/>
      <c r="H33" s="78" t="s">
        <v>13</v>
      </c>
      <c r="I33" s="30">
        <f>O33-C33</f>
        <v>497.11722487395969</v>
      </c>
      <c r="J33" s="30">
        <f>P33-D33</f>
        <v>833.86617391376217</v>
      </c>
      <c r="L33" s="27">
        <f t="shared" ref="L33:L44" si="6">IF(I33,J33/I33-1,"")</f>
        <v>0.6774035020113871</v>
      </c>
      <c r="M33" s="28"/>
      <c r="N33" s="78" t="s">
        <v>13</v>
      </c>
      <c r="O33" s="30">
        <v>2212.6698382072314</v>
      </c>
      <c r="P33" s="30">
        <v>2595.8551310728976</v>
      </c>
      <c r="Q33" s="22"/>
      <c r="R33" s="27">
        <f t="shared" si="4"/>
        <v>0.17317779916778453</v>
      </c>
    </row>
    <row r="34" spans="1:18" x14ac:dyDescent="0.2">
      <c r="A34" s="5"/>
      <c r="B34" s="78" t="s">
        <v>14</v>
      </c>
      <c r="C34" s="30">
        <v>256.75673065717308</v>
      </c>
      <c r="D34" s="30">
        <v>311.3381016062811</v>
      </c>
      <c r="F34" s="27">
        <f t="shared" si="5"/>
        <v>0.21258009793708665</v>
      </c>
      <c r="G34" s="28"/>
      <c r="H34" s="78" t="s">
        <v>14</v>
      </c>
      <c r="I34" s="30">
        <f>O34-C34</f>
        <v>158.67230351351384</v>
      </c>
      <c r="J34" s="30">
        <f>P34-D34</f>
        <v>94.471988265405173</v>
      </c>
      <c r="L34" s="27">
        <f t="shared" si="6"/>
        <v>-0.4046094613017378</v>
      </c>
      <c r="M34" s="28"/>
      <c r="N34" s="78" t="s">
        <v>14</v>
      </c>
      <c r="O34" s="30">
        <v>415.42903417068692</v>
      </c>
      <c r="P34" s="30">
        <v>405.81008987168627</v>
      </c>
      <c r="Q34" s="22"/>
      <c r="R34" s="27">
        <f t="shared" si="4"/>
        <v>-2.3154241778509221E-2</v>
      </c>
    </row>
    <row r="35" spans="1:18" x14ac:dyDescent="0.2">
      <c r="A35" s="5"/>
      <c r="B35" s="29" t="s">
        <v>15</v>
      </c>
      <c r="C35" s="6">
        <f>SUM(C36:C39)</f>
        <v>1399.1810641811467</v>
      </c>
      <c r="D35" s="6">
        <f>SUM(D36:D39)</f>
        <v>1056.1460027459009</v>
      </c>
      <c r="F35" s="27">
        <f t="shared" si="5"/>
        <v>-0.24516845618976613</v>
      </c>
      <c r="G35" s="28"/>
      <c r="H35" s="29" t="s">
        <v>15</v>
      </c>
      <c r="I35" s="6">
        <f>SUM(I36:I39)</f>
        <v>575.54863107936012</v>
      </c>
      <c r="J35" s="6">
        <f>SUM(J36:J39)</f>
        <v>356.62871756802753</v>
      </c>
      <c r="L35" s="27">
        <f t="shared" si="6"/>
        <v>-0.38036736027115425</v>
      </c>
      <c r="M35" s="28"/>
      <c r="N35" s="29" t="s">
        <v>15</v>
      </c>
      <c r="O35" s="6">
        <f>SUM(O36:O39)</f>
        <v>1974.729695260507</v>
      </c>
      <c r="P35" s="6">
        <f>SUM(P36:P39)</f>
        <v>1412.7747203139281</v>
      </c>
      <c r="Q35" s="22"/>
      <c r="R35" s="27">
        <f t="shared" si="4"/>
        <v>-0.28457311210506997</v>
      </c>
    </row>
    <row r="36" spans="1:18" x14ac:dyDescent="0.2">
      <c r="A36" s="5"/>
      <c r="B36" s="79" t="s">
        <v>16</v>
      </c>
      <c r="C36" s="30">
        <v>137.31145162773913</v>
      </c>
      <c r="D36" s="30">
        <v>153.7614757862234</v>
      </c>
      <c r="E36" s="2"/>
      <c r="F36" s="27">
        <f t="shared" si="5"/>
        <v>0.11980081750997296</v>
      </c>
      <c r="G36" s="28"/>
      <c r="H36" s="79" t="s">
        <v>16</v>
      </c>
      <c r="I36" s="30">
        <f t="shared" ref="I36:J44" si="7">O36-C36</f>
        <v>46.423784886800433</v>
      </c>
      <c r="J36" s="30">
        <f t="shared" si="7"/>
        <v>54.368990238106136</v>
      </c>
      <c r="K36" s="2"/>
      <c r="L36" s="27">
        <f t="shared" si="6"/>
        <v>0.17114514403940251</v>
      </c>
      <c r="M36" s="28"/>
      <c r="N36" s="79" t="s">
        <v>16</v>
      </c>
      <c r="O36" s="30">
        <v>183.73523651453957</v>
      </c>
      <c r="P36" s="30">
        <v>208.13046602432954</v>
      </c>
      <c r="R36" s="27">
        <f t="shared" si="4"/>
        <v>0.13277382157373774</v>
      </c>
    </row>
    <row r="37" spans="1:18" x14ac:dyDescent="0.2">
      <c r="A37" s="5"/>
      <c r="B37" s="79" t="s">
        <v>17</v>
      </c>
      <c r="C37" s="30">
        <v>858.86915243224337</v>
      </c>
      <c r="D37" s="30">
        <v>588.49382611496264</v>
      </c>
      <c r="E37" s="2"/>
      <c r="F37" s="27">
        <f t="shared" si="5"/>
        <v>-0.31480386220834822</v>
      </c>
      <c r="G37" s="28"/>
      <c r="H37" s="79" t="s">
        <v>17</v>
      </c>
      <c r="I37" s="30">
        <f t="shared" si="7"/>
        <v>430.56368635375827</v>
      </c>
      <c r="J37" s="30">
        <f t="shared" si="7"/>
        <v>182.47525077014257</v>
      </c>
      <c r="K37" s="2"/>
      <c r="L37" s="27">
        <f t="shared" si="6"/>
        <v>-0.57619451766720087</v>
      </c>
      <c r="M37" s="28"/>
      <c r="N37" s="79" t="s">
        <v>17</v>
      </c>
      <c r="O37" s="30">
        <v>1289.4328387860016</v>
      </c>
      <c r="P37" s="30">
        <v>770.96907688510521</v>
      </c>
      <c r="R37" s="27">
        <f t="shared" si="4"/>
        <v>-0.40208667431568512</v>
      </c>
    </row>
    <row r="38" spans="1:18" x14ac:dyDescent="0.2">
      <c r="A38" s="5"/>
      <c r="B38" s="79" t="s">
        <v>18</v>
      </c>
      <c r="C38" s="30">
        <v>342.79295696224324</v>
      </c>
      <c r="D38" s="30">
        <v>253.67069601531566</v>
      </c>
      <c r="E38" s="2"/>
      <c r="F38" s="27">
        <f t="shared" si="5"/>
        <v>-0.25998859993131052</v>
      </c>
      <c r="G38" s="28"/>
      <c r="H38" s="79" t="s">
        <v>18</v>
      </c>
      <c r="I38" s="30">
        <f t="shared" si="7"/>
        <v>90.528427473305271</v>
      </c>
      <c r="J38" s="30">
        <f t="shared" si="7"/>
        <v>98.62877866944828</v>
      </c>
      <c r="K38" s="2"/>
      <c r="L38" s="27">
        <f t="shared" si="6"/>
        <v>8.9478536435768863E-2</v>
      </c>
      <c r="M38" s="28"/>
      <c r="N38" s="79" t="s">
        <v>18</v>
      </c>
      <c r="O38" s="30">
        <v>433.32138443554851</v>
      </c>
      <c r="P38" s="30">
        <v>352.29947468476394</v>
      </c>
      <c r="R38" s="27">
        <f t="shared" si="4"/>
        <v>-0.18697879371064285</v>
      </c>
    </row>
    <row r="39" spans="1:18" x14ac:dyDescent="0.2">
      <c r="A39" s="5"/>
      <c r="B39" s="79" t="s">
        <v>19</v>
      </c>
      <c r="C39" s="30">
        <v>60.207503158921156</v>
      </c>
      <c r="D39" s="30">
        <v>60.22000482939908</v>
      </c>
      <c r="E39" s="2"/>
      <c r="F39" s="27">
        <f t="shared" si="5"/>
        <v>2.0764306476750427E-4</v>
      </c>
      <c r="G39" s="28"/>
      <c r="H39" s="79" t="s">
        <v>19</v>
      </c>
      <c r="I39" s="30">
        <f t="shared" si="7"/>
        <v>8.0327323654961305</v>
      </c>
      <c r="J39" s="30">
        <f t="shared" si="7"/>
        <v>21.155697890330565</v>
      </c>
      <c r="K39" s="2"/>
      <c r="L39" s="27">
        <f t="shared" si="6"/>
        <v>1.6336863881090991</v>
      </c>
      <c r="M39" s="28"/>
      <c r="N39" s="79" t="s">
        <v>19</v>
      </c>
      <c r="O39" s="30">
        <v>68.240235524417287</v>
      </c>
      <c r="P39" s="30">
        <v>81.375702719729645</v>
      </c>
      <c r="R39" s="27">
        <f t="shared" si="4"/>
        <v>0.19248859700392318</v>
      </c>
    </row>
    <row r="40" spans="1:18" x14ac:dyDescent="0.2">
      <c r="A40" s="5"/>
      <c r="B40" s="78" t="s">
        <v>20</v>
      </c>
      <c r="C40" s="30">
        <v>29.079927509847952</v>
      </c>
      <c r="D40" s="30">
        <v>22.198699512844573</v>
      </c>
      <c r="F40" s="27">
        <f t="shared" si="5"/>
        <v>-0.23663153887412691</v>
      </c>
      <c r="G40" s="28"/>
      <c r="H40" s="78" t="s">
        <v>20</v>
      </c>
      <c r="I40" s="30">
        <f t="shared" si="7"/>
        <v>11.087532011982386</v>
      </c>
      <c r="J40" s="30">
        <f t="shared" si="7"/>
        <v>6.3407719883331595</v>
      </c>
      <c r="L40" s="27">
        <f t="shared" si="6"/>
        <v>-0.42811691713894173</v>
      </c>
      <c r="M40" s="28"/>
      <c r="N40" s="78" t="s">
        <v>20</v>
      </c>
      <c r="O40" s="30">
        <v>40.167459521830338</v>
      </c>
      <c r="P40" s="30">
        <v>28.539471501177733</v>
      </c>
      <c r="Q40" s="22"/>
      <c r="R40" s="27">
        <f t="shared" si="4"/>
        <v>-0.28948776345521654</v>
      </c>
    </row>
    <row r="41" spans="1:18" x14ac:dyDescent="0.2">
      <c r="A41" s="5"/>
      <c r="B41" s="26" t="s">
        <v>69</v>
      </c>
      <c r="C41" s="6">
        <v>5856.1955053147922</v>
      </c>
      <c r="D41" s="6">
        <v>6352.7087088610979</v>
      </c>
      <c r="E41" s="2"/>
      <c r="F41" s="27">
        <f t="shared" si="5"/>
        <v>8.4784260207108053E-2</v>
      </c>
      <c r="G41" s="28"/>
      <c r="H41" s="26" t="s">
        <v>69</v>
      </c>
      <c r="I41" s="6">
        <f t="shared" si="7"/>
        <v>2196.4016504901138</v>
      </c>
      <c r="J41" s="6">
        <f t="shared" si="7"/>
        <v>2142.3648807854706</v>
      </c>
      <c r="K41" s="2"/>
      <c r="L41" s="27">
        <f t="shared" si="6"/>
        <v>-2.460240807622105E-2</v>
      </c>
      <c r="M41" s="28"/>
      <c r="N41" s="26" t="s">
        <v>69</v>
      </c>
      <c r="O41" s="6">
        <v>8052.5971558049059</v>
      </c>
      <c r="P41" s="6">
        <v>8495.0735896465685</v>
      </c>
      <c r="R41" s="27">
        <f t="shared" si="4"/>
        <v>5.4948288767021403E-2</v>
      </c>
    </row>
    <row r="42" spans="1:18" x14ac:dyDescent="0.2">
      <c r="A42" s="5"/>
      <c r="B42" s="26" t="s">
        <v>21</v>
      </c>
      <c r="C42" s="6">
        <v>187.56074423546985</v>
      </c>
      <c r="D42" s="6">
        <v>113.57530532202091</v>
      </c>
      <c r="E42" s="2"/>
      <c r="F42" s="27">
        <f t="shared" si="5"/>
        <v>-0.39446121423236213</v>
      </c>
      <c r="G42" s="28"/>
      <c r="H42" s="26" t="s">
        <v>21</v>
      </c>
      <c r="I42" s="6">
        <f t="shared" si="7"/>
        <v>89.622495242426595</v>
      </c>
      <c r="J42" s="6">
        <f t="shared" si="7"/>
        <v>52.606278378213176</v>
      </c>
      <c r="K42" s="2"/>
      <c r="L42" s="27">
        <f t="shared" si="6"/>
        <v>-0.41302372539489651</v>
      </c>
      <c r="M42" s="28"/>
      <c r="N42" s="26" t="s">
        <v>21</v>
      </c>
      <c r="O42" s="6">
        <v>277.18323947789645</v>
      </c>
      <c r="P42" s="6">
        <v>166.18158370023409</v>
      </c>
      <c r="R42" s="27">
        <f t="shared" si="4"/>
        <v>-0.40046308711430589</v>
      </c>
    </row>
    <row r="43" spans="1:18" x14ac:dyDescent="0.2">
      <c r="A43" s="5"/>
      <c r="B43" s="26" t="s">
        <v>22</v>
      </c>
      <c r="C43" s="6">
        <v>183.90827998902751</v>
      </c>
      <c r="D43" s="6">
        <v>104.84861948760727</v>
      </c>
      <c r="E43" s="2"/>
      <c r="F43" s="27">
        <f t="shared" si="5"/>
        <v>-0.42988635697173161</v>
      </c>
      <c r="G43" s="28"/>
      <c r="H43" s="26" t="s">
        <v>22</v>
      </c>
      <c r="I43" s="6">
        <f t="shared" si="7"/>
        <v>51.455550880686303</v>
      </c>
      <c r="J43" s="6">
        <f t="shared" si="7"/>
        <v>156.56782900730366</v>
      </c>
      <c r="K43" s="2"/>
      <c r="L43" s="27">
        <f t="shared" si="6"/>
        <v>2.0427782100778353</v>
      </c>
      <c r="M43" s="28"/>
      <c r="N43" s="26" t="s">
        <v>22</v>
      </c>
      <c r="O43" s="6">
        <v>235.36383086971381</v>
      </c>
      <c r="P43" s="6">
        <v>261.41644849491092</v>
      </c>
      <c r="R43" s="27">
        <f t="shared" si="4"/>
        <v>0.11069082929576646</v>
      </c>
    </row>
    <row r="44" spans="1:18" x14ac:dyDescent="0.2">
      <c r="A44" s="5"/>
      <c r="B44" s="26" t="s">
        <v>20</v>
      </c>
      <c r="C44" s="6">
        <v>75.453359230958995</v>
      </c>
      <c r="D44" s="6">
        <v>69.519189653745855</v>
      </c>
      <c r="E44" s="2"/>
      <c r="F44" s="27">
        <f t="shared" si="5"/>
        <v>-7.8646857312859253E-2</v>
      </c>
      <c r="G44" s="28"/>
      <c r="H44" s="26" t="s">
        <v>20</v>
      </c>
      <c r="I44" s="6">
        <f t="shared" si="7"/>
        <v>31.720921984739078</v>
      </c>
      <c r="J44" s="6">
        <f t="shared" si="7"/>
        <v>139.61206966367965</v>
      </c>
      <c r="K44" s="2"/>
      <c r="L44" s="27">
        <f t="shared" si="6"/>
        <v>3.4012614050388246</v>
      </c>
      <c r="M44" s="28"/>
      <c r="N44" s="26" t="s">
        <v>20</v>
      </c>
      <c r="O44" s="6">
        <v>107.17428121569807</v>
      </c>
      <c r="P44" s="6">
        <v>209.1312593174255</v>
      </c>
      <c r="R44" s="27">
        <f t="shared" si="4"/>
        <v>0.95131944852076655</v>
      </c>
    </row>
    <row r="45" spans="1:18" ht="11.25" customHeight="1" thickBo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R45" s="2"/>
    </row>
    <row r="46" spans="1:18" ht="16.5" thickBot="1" x14ac:dyDescent="0.25">
      <c r="A46" s="7"/>
      <c r="B46" s="31" t="s">
        <v>65</v>
      </c>
      <c r="C46" s="32">
        <f>C32+C41+C42+C43+C44</f>
        <v>9703.6882244516892</v>
      </c>
      <c r="D46" s="33">
        <f>D32+D41+D42+D43+D44</f>
        <v>9792.3235843486345</v>
      </c>
      <c r="E46" s="2"/>
      <c r="F46" s="34">
        <f>IF(C46,D46/C46-1,"")</f>
        <v>9.1341928807644468E-3</v>
      </c>
      <c r="G46" s="35"/>
      <c r="H46" s="31" t="s">
        <v>65</v>
      </c>
      <c r="I46" s="32">
        <f>I32+I41+I42+I43+I44</f>
        <v>3611.6263100767815</v>
      </c>
      <c r="J46" s="33">
        <f>J32+J41+J42+J43+J44</f>
        <v>3782.4587095701954</v>
      </c>
      <c r="K46" s="2"/>
      <c r="L46" s="34">
        <f>IF(I46,J46/I46-1,"")</f>
        <v>4.7300685294260791E-2</v>
      </c>
      <c r="M46" s="35"/>
      <c r="N46" s="31" t="s">
        <v>65</v>
      </c>
      <c r="O46" s="32">
        <f>SUM(O32,O41:O44)</f>
        <v>13315.314534528468</v>
      </c>
      <c r="P46" s="33">
        <f>SUM(P32,P41:P44)</f>
        <v>13574.782293918828</v>
      </c>
      <c r="R46" s="34">
        <f>IF(O46,P46/O46-1,"")</f>
        <v>1.9486416090098713E-2</v>
      </c>
    </row>
    <row r="47" spans="1:18" ht="6" customHeight="1" thickBot="1" x14ac:dyDescent="0.25">
      <c r="A47" s="8"/>
      <c r="B47" s="36"/>
      <c r="C47" s="37"/>
      <c r="D47" s="37"/>
      <c r="E47" s="38"/>
      <c r="F47" s="39"/>
      <c r="G47" s="39"/>
      <c r="H47" s="36"/>
      <c r="I47" s="37"/>
      <c r="J47" s="37"/>
      <c r="K47" s="38"/>
      <c r="L47" s="39"/>
      <c r="M47" s="39"/>
      <c r="N47" s="36"/>
      <c r="O47" s="37"/>
      <c r="P47" s="37"/>
      <c r="Q47" s="38"/>
      <c r="R47" s="39"/>
    </row>
    <row r="48" spans="1:18" ht="16.5" customHeight="1" thickBot="1" x14ac:dyDescent="0.25">
      <c r="A48" s="2"/>
      <c r="B48" s="31" t="s">
        <v>66</v>
      </c>
      <c r="C48" s="32">
        <v>21.165663492474433</v>
      </c>
      <c r="D48" s="33">
        <v>51.650383739722358</v>
      </c>
      <c r="E48" s="2"/>
      <c r="F48" s="34">
        <f>IF(C48,D48/C48-1,"")</f>
        <v>1.4402912650523301</v>
      </c>
      <c r="G48" s="28"/>
      <c r="H48" s="31" t="s">
        <v>66</v>
      </c>
      <c r="I48" s="32">
        <f>O48-C48</f>
        <v>11.38618100687545</v>
      </c>
      <c r="J48" s="33">
        <f>P48-D48</f>
        <v>19.263235672514583</v>
      </c>
      <c r="K48" s="2"/>
      <c r="L48" s="34">
        <f>IF(I48,J48/I48-1,"")</f>
        <v>0.69180831227631456</v>
      </c>
      <c r="M48" s="2"/>
      <c r="N48" s="31" t="s">
        <v>66</v>
      </c>
      <c r="O48" s="32">
        <v>32.551844499349883</v>
      </c>
      <c r="P48" s="33">
        <v>70.91361941223694</v>
      </c>
      <c r="R48" s="34">
        <f>IF(O48,P48/O48-1,"")</f>
        <v>1.1784823718254493</v>
      </c>
    </row>
    <row r="49" spans="1:18" ht="6" customHeight="1" thickBot="1" x14ac:dyDescent="0.25">
      <c r="A49" s="8"/>
      <c r="B49" s="40"/>
      <c r="C49" s="41"/>
      <c r="D49" s="41"/>
      <c r="E49" s="10"/>
      <c r="F49" s="42"/>
      <c r="G49" s="42"/>
      <c r="H49" s="40"/>
      <c r="I49" s="41"/>
      <c r="J49" s="41"/>
      <c r="K49" s="10"/>
      <c r="L49" s="42"/>
      <c r="M49" s="39"/>
      <c r="N49" s="40"/>
      <c r="O49" s="41"/>
      <c r="P49" s="41"/>
      <c r="Q49" s="10"/>
      <c r="R49" s="42"/>
    </row>
    <row r="50" spans="1:18" ht="16.5" customHeight="1" collapsed="1" thickBot="1" x14ac:dyDescent="0.25">
      <c r="A50" s="2"/>
      <c r="B50" s="43" t="s">
        <v>61</v>
      </c>
      <c r="C50" s="32">
        <f>C48+C46</f>
        <v>9724.8538879441639</v>
      </c>
      <c r="D50" s="33">
        <f>D48+D46</f>
        <v>9843.9739680883577</v>
      </c>
      <c r="E50" s="2"/>
      <c r="F50" s="34">
        <f>IF(C50,D50/C50-1,"")</f>
        <v>1.2249035462822411E-2</v>
      </c>
      <c r="G50" s="28"/>
      <c r="H50" s="43" t="s">
        <v>61</v>
      </c>
      <c r="I50" s="32">
        <f>I48+I46</f>
        <v>3623.0124910836571</v>
      </c>
      <c r="J50" s="33">
        <f>J48+J46</f>
        <v>3801.7219452427098</v>
      </c>
      <c r="K50" s="2"/>
      <c r="L50" s="34">
        <f>IF(I50,J50/I50-1,"")</f>
        <v>4.9326204256502582E-2</v>
      </c>
      <c r="M50" s="28"/>
      <c r="N50" s="43" t="s">
        <v>61</v>
      </c>
      <c r="O50" s="32">
        <f>O46+O48</f>
        <v>13347.866379027819</v>
      </c>
      <c r="P50" s="33">
        <f>P46+P48</f>
        <v>13645.695913331065</v>
      </c>
      <c r="R50" s="34">
        <f>IF(O50,P50/O50-1,"")</f>
        <v>2.2312894499093572E-2</v>
      </c>
    </row>
    <row r="51" spans="1:18" ht="18" customHeight="1" x14ac:dyDescent="0.2">
      <c r="A51" s="2"/>
      <c r="B51" s="48"/>
      <c r="C51" s="49"/>
      <c r="D51" s="49"/>
      <c r="E51" s="2"/>
      <c r="F51" s="50"/>
      <c r="G51" s="39"/>
      <c r="H51" s="48"/>
      <c r="I51" s="49"/>
      <c r="J51" s="49"/>
      <c r="K51" s="2"/>
      <c r="L51" s="50"/>
      <c r="M51" s="39"/>
      <c r="N51" s="48"/>
      <c r="O51" s="49"/>
      <c r="P51" s="49"/>
      <c r="R51" s="50"/>
    </row>
    <row r="52" spans="1:18" ht="18" customHeight="1" x14ac:dyDescent="0.2">
      <c r="A52" s="2"/>
      <c r="B52" s="40"/>
      <c r="C52" s="41"/>
      <c r="D52" s="41"/>
      <c r="E52" s="10"/>
      <c r="F52" s="35"/>
      <c r="G52" s="10"/>
      <c r="H52" s="40"/>
      <c r="I52" s="41"/>
      <c r="J52" s="41"/>
      <c r="K52" s="10"/>
      <c r="L52" s="35"/>
      <c r="M52" s="10"/>
      <c r="N52" s="40"/>
      <c r="O52" s="41"/>
      <c r="P52" s="41"/>
      <c r="Q52" s="10"/>
      <c r="R52" s="35"/>
    </row>
    <row r="53" spans="1:18" ht="18" x14ac:dyDescent="0.2">
      <c r="B53" s="21" t="s">
        <v>24</v>
      </c>
    </row>
    <row r="54" spans="1:18" ht="18" x14ac:dyDescent="0.2">
      <c r="B54" s="21"/>
    </row>
    <row r="55" spans="1:18" ht="45" customHeight="1" x14ac:dyDescent="0.2">
      <c r="A55" s="3"/>
      <c r="B55" s="2"/>
      <c r="C55" s="93" t="str">
        <f>C$5</f>
        <v>I-IX 2024 vs I-IX 2023</v>
      </c>
      <c r="D55" s="93"/>
      <c r="E55" s="93"/>
      <c r="F55" s="93"/>
      <c r="G55" s="23"/>
      <c r="H55" s="2"/>
      <c r="I55" s="93" t="str">
        <f>I$5</f>
        <v>X-XII 2024 vs X-XII 2023</v>
      </c>
      <c r="J55" s="93"/>
      <c r="K55" s="93"/>
      <c r="L55" s="93"/>
      <c r="M55" s="23"/>
      <c r="O55" s="93" t="str">
        <f>O$5</f>
        <v>I-XII 2024 vs I-XII 2023</v>
      </c>
      <c r="P55" s="93"/>
      <c r="Q55" s="93"/>
      <c r="R55" s="93"/>
    </row>
    <row r="56" spans="1:18" ht="22.5" x14ac:dyDescent="0.2">
      <c r="A56" s="4"/>
      <c r="B56" s="2"/>
      <c r="C56" s="24" t="str">
        <f>C$7</f>
        <v>I-IX 2023</v>
      </c>
      <c r="D56" s="24" t="str">
        <f>D$7</f>
        <v>I-IX 2024</v>
      </c>
      <c r="E56" s="2"/>
      <c r="F56" s="24" t="str">
        <f>F$7</f>
        <v>I-IX 24/
I-IX 23</v>
      </c>
      <c r="G56" s="25"/>
      <c r="H56" s="2"/>
      <c r="I56" s="24" t="str">
        <f>I$7</f>
        <v>X-XII 2023</v>
      </c>
      <c r="J56" s="24" t="str">
        <f>J$7</f>
        <v>X-XII 2024</v>
      </c>
      <c r="K56" s="2"/>
      <c r="L56" s="24" t="str">
        <f>L$7</f>
        <v>X-XII 24/
X-XII 23</v>
      </c>
      <c r="M56" s="25"/>
      <c r="O56" s="24" t="str">
        <f>O$7</f>
        <v>I-XII 2023</v>
      </c>
      <c r="P56" s="24" t="str">
        <f>P$7</f>
        <v>I-XII 2024</v>
      </c>
      <c r="R56" s="24" t="str">
        <f>R$7</f>
        <v>I-XII 24/
I-XII 23</v>
      </c>
    </row>
    <row r="57" spans="1:18" x14ac:dyDescent="0.2">
      <c r="A57" s="5"/>
      <c r="B57" s="26" t="s">
        <v>12</v>
      </c>
      <c r="C57" s="6">
        <f>SUM(C58:C59,C61:C65)</f>
        <v>50469.54901888375</v>
      </c>
      <c r="D57" s="6">
        <f>SUM(D58:D59,D61:D65)</f>
        <v>56945.149184725189</v>
      </c>
      <c r="E57" s="2"/>
      <c r="F57" s="27">
        <f>IF(C57,D57/C57-1,"")</f>
        <v>0.12830707410162345</v>
      </c>
      <c r="G57" s="28"/>
      <c r="H57" s="26" t="s">
        <v>12</v>
      </c>
      <c r="I57" s="6">
        <f>SUM(I58:I59,I61:I65)</f>
        <v>20689.558364506287</v>
      </c>
      <c r="J57" s="6">
        <f>SUM(J58:J59,J61:J65)</f>
        <v>23284.969315362534</v>
      </c>
      <c r="K57" s="2"/>
      <c r="L57" s="27">
        <f>IF(I57,J57/I57-1,"")</f>
        <v>0.12544544959010695</v>
      </c>
      <c r="M57" s="28"/>
      <c r="N57" s="26" t="s">
        <v>12</v>
      </c>
      <c r="O57" s="6">
        <f>SUM(O58:O59,O61:O65)</f>
        <v>71159.10738339003</v>
      </c>
      <c r="P57" s="6">
        <f>SUM(P58:P59,P61:P65)</f>
        <v>80230.118500087716</v>
      </c>
      <c r="R57" s="27">
        <f t="shared" ref="R57:R69" si="8">IF(O57,P57/O57-1,"")</f>
        <v>0.12747505484891786</v>
      </c>
    </row>
    <row r="58" spans="1:18" x14ac:dyDescent="0.2">
      <c r="A58" s="5"/>
      <c r="B58" s="78" t="s">
        <v>13</v>
      </c>
      <c r="C58" s="30">
        <v>29043.256004031435</v>
      </c>
      <c r="D58" s="30">
        <v>36645.770807953093</v>
      </c>
      <c r="F58" s="27">
        <f t="shared" ref="F58:F69" si="9">IF(C58,D58/C58-1,"")</f>
        <v>0.2617652374398507</v>
      </c>
      <c r="G58" s="28"/>
      <c r="H58" s="78" t="s">
        <v>13</v>
      </c>
      <c r="I58" s="30">
        <f>O58-C58</f>
        <v>12447.725320858699</v>
      </c>
      <c r="J58" s="30">
        <f>P58-D58</f>
        <v>15554.107176715857</v>
      </c>
      <c r="L58" s="27">
        <f t="shared" ref="L58:L69" si="10">IF(I58,J58/I58-1,"")</f>
        <v>0.24955417763370646</v>
      </c>
      <c r="M58" s="28"/>
      <c r="N58" s="78" t="s">
        <v>13</v>
      </c>
      <c r="O58" s="30">
        <v>41490.981324890134</v>
      </c>
      <c r="P58" s="30">
        <v>52199.87798466895</v>
      </c>
      <c r="Q58" s="22"/>
      <c r="R58" s="27">
        <f t="shared" si="8"/>
        <v>0.25810179267451128</v>
      </c>
    </row>
    <row r="59" spans="1:18" x14ac:dyDescent="0.2">
      <c r="A59" s="5"/>
      <c r="B59" s="78" t="s">
        <v>14</v>
      </c>
      <c r="C59" s="30">
        <v>4847.3930409251006</v>
      </c>
      <c r="D59" s="30">
        <v>6073.2906951591422</v>
      </c>
      <c r="F59" s="27">
        <f t="shared" si="9"/>
        <v>0.25289834017669932</v>
      </c>
      <c r="G59" s="28"/>
      <c r="H59" s="78" t="s">
        <v>14</v>
      </c>
      <c r="I59" s="30">
        <f>O59-C59</f>
        <v>2142.4954172230264</v>
      </c>
      <c r="J59" s="30">
        <f>P59-D59</f>
        <v>2159.64754919395</v>
      </c>
      <c r="L59" s="27">
        <f t="shared" si="10"/>
        <v>8.0056796542207209E-3</v>
      </c>
      <c r="M59" s="28"/>
      <c r="N59" s="78" t="s">
        <v>14</v>
      </c>
      <c r="O59" s="30">
        <v>6989.888458148127</v>
      </c>
      <c r="P59" s="30">
        <v>8232.9382443530922</v>
      </c>
      <c r="Q59" s="22"/>
      <c r="R59" s="27">
        <f t="shared" si="8"/>
        <v>0.17783542522140539</v>
      </c>
    </row>
    <row r="60" spans="1:18" x14ac:dyDescent="0.2">
      <c r="A60" s="5"/>
      <c r="B60" s="29" t="s">
        <v>15</v>
      </c>
      <c r="C60" s="6">
        <f>SUM(C61:C64)</f>
        <v>15961.569281692962</v>
      </c>
      <c r="D60" s="6">
        <f>SUM(D61:D64)</f>
        <v>13500.008637417635</v>
      </c>
      <c r="F60" s="27">
        <f t="shared" si="9"/>
        <v>-0.15421795945205719</v>
      </c>
      <c r="G60" s="28"/>
      <c r="H60" s="29" t="s">
        <v>15</v>
      </c>
      <c r="I60" s="6">
        <f>SUM(I61:I64)</f>
        <v>5888.9246927006743</v>
      </c>
      <c r="J60" s="6">
        <f>SUM(J61:J64)</f>
        <v>5347.8182113584962</v>
      </c>
      <c r="L60" s="27">
        <f t="shared" si="10"/>
        <v>-9.1885447612002902E-2</v>
      </c>
      <c r="M60" s="28"/>
      <c r="N60" s="29" t="s">
        <v>15</v>
      </c>
      <c r="O60" s="6">
        <f>SUM(O61:O64)</f>
        <v>21850.493974393637</v>
      </c>
      <c r="P60" s="6">
        <f>SUM(P61:P64)</f>
        <v>18847.826848776134</v>
      </c>
      <c r="Q60" s="22"/>
      <c r="R60" s="27">
        <f t="shared" si="8"/>
        <v>-0.1374187297155065</v>
      </c>
    </row>
    <row r="61" spans="1:18" x14ac:dyDescent="0.2">
      <c r="A61" s="5"/>
      <c r="B61" s="79" t="s">
        <v>16</v>
      </c>
      <c r="C61" s="30">
        <v>3020.088338539761</v>
      </c>
      <c r="D61" s="30">
        <v>3256.3639867818911</v>
      </c>
      <c r="E61" s="2"/>
      <c r="F61" s="27">
        <f t="shared" si="9"/>
        <v>7.8234681160475938E-2</v>
      </c>
      <c r="G61" s="28"/>
      <c r="H61" s="79" t="s">
        <v>16</v>
      </c>
      <c r="I61" s="30">
        <f>O61-C61</f>
        <v>1470.2160760849665</v>
      </c>
      <c r="J61" s="30">
        <f>P61-D61</f>
        <v>1593.8551249811871</v>
      </c>
      <c r="K61" s="2"/>
      <c r="L61" s="27">
        <f t="shared" si="10"/>
        <v>8.4095835236313476E-2</v>
      </c>
      <c r="M61" s="28"/>
      <c r="N61" s="79" t="s">
        <v>16</v>
      </c>
      <c r="O61" s="30">
        <v>4490.3044146247275</v>
      </c>
      <c r="P61" s="30">
        <v>4850.2191117630782</v>
      </c>
      <c r="R61" s="27">
        <f t="shared" si="8"/>
        <v>8.0153741017229052E-2</v>
      </c>
    </row>
    <row r="62" spans="1:18" x14ac:dyDescent="0.2">
      <c r="A62" s="5"/>
      <c r="B62" s="79" t="s">
        <v>17</v>
      </c>
      <c r="C62" s="30">
        <v>8525.1876111404581</v>
      </c>
      <c r="D62" s="30">
        <v>6468.8385338517055</v>
      </c>
      <c r="E62" s="2"/>
      <c r="F62" s="27">
        <f t="shared" si="9"/>
        <v>-0.24120865968997296</v>
      </c>
      <c r="G62" s="28"/>
      <c r="H62" s="79" t="s">
        <v>17</v>
      </c>
      <c r="I62" s="30">
        <f t="shared" ref="I62:J69" si="11">O62-C62</f>
        <v>3143.1870776972428</v>
      </c>
      <c r="J62" s="30">
        <f t="shared" si="11"/>
        <v>2214.1420699441933</v>
      </c>
      <c r="K62" s="2"/>
      <c r="L62" s="27">
        <f t="shared" si="10"/>
        <v>-0.295574200576596</v>
      </c>
      <c r="M62" s="28"/>
      <c r="N62" s="79" t="s">
        <v>17</v>
      </c>
      <c r="O62" s="30">
        <v>11668.374688837701</v>
      </c>
      <c r="P62" s="30">
        <v>8682.9806037958988</v>
      </c>
      <c r="R62" s="27">
        <f t="shared" si="8"/>
        <v>-0.25585346414164389</v>
      </c>
    </row>
    <row r="63" spans="1:18" x14ac:dyDescent="0.2">
      <c r="A63" s="5"/>
      <c r="B63" s="79" t="s">
        <v>18</v>
      </c>
      <c r="C63" s="30">
        <v>3636.4679452524838</v>
      </c>
      <c r="D63" s="30">
        <v>2736.8655004066932</v>
      </c>
      <c r="E63" s="2"/>
      <c r="F63" s="27">
        <f t="shared" si="9"/>
        <v>-0.24738357614845696</v>
      </c>
      <c r="G63" s="28"/>
      <c r="H63" s="79" t="s">
        <v>18</v>
      </c>
      <c r="I63" s="30">
        <f t="shared" si="11"/>
        <v>1083.6598166154713</v>
      </c>
      <c r="J63" s="30">
        <f t="shared" si="11"/>
        <v>936.3173421206975</v>
      </c>
      <c r="K63" s="2"/>
      <c r="L63" s="27">
        <f t="shared" si="10"/>
        <v>-0.13596746159229156</v>
      </c>
      <c r="M63" s="28"/>
      <c r="N63" s="79" t="s">
        <v>18</v>
      </c>
      <c r="O63" s="30">
        <v>4720.1277618679551</v>
      </c>
      <c r="P63" s="30">
        <v>3673.1828425273907</v>
      </c>
      <c r="R63" s="27">
        <f t="shared" si="8"/>
        <v>-0.22180436042397378</v>
      </c>
    </row>
    <row r="64" spans="1:18" x14ac:dyDescent="0.2">
      <c r="A64" s="5"/>
      <c r="B64" s="79" t="s">
        <v>19</v>
      </c>
      <c r="C64" s="30">
        <v>779.82538676025933</v>
      </c>
      <c r="D64" s="30">
        <v>1037.9406163773451</v>
      </c>
      <c r="E64" s="2"/>
      <c r="F64" s="27">
        <f t="shared" si="9"/>
        <v>0.33099105774102977</v>
      </c>
      <c r="G64" s="28"/>
      <c r="H64" s="79" t="s">
        <v>19</v>
      </c>
      <c r="I64" s="30">
        <f t="shared" si="11"/>
        <v>191.86172230299348</v>
      </c>
      <c r="J64" s="30">
        <f t="shared" si="11"/>
        <v>603.50367431241853</v>
      </c>
      <c r="K64" s="2"/>
      <c r="L64" s="27">
        <f t="shared" si="10"/>
        <v>2.1455136911538215</v>
      </c>
      <c r="M64" s="28"/>
      <c r="N64" s="79" t="s">
        <v>19</v>
      </c>
      <c r="O64" s="30">
        <v>971.68710906325282</v>
      </c>
      <c r="P64" s="30">
        <v>1641.4442906897636</v>
      </c>
      <c r="R64" s="27">
        <f t="shared" si="8"/>
        <v>0.68927247812537606</v>
      </c>
    </row>
    <row r="65" spans="1:18" x14ac:dyDescent="0.2">
      <c r="A65" s="5"/>
      <c r="B65" s="78" t="s">
        <v>20</v>
      </c>
      <c r="C65" s="30">
        <v>617.33069223425548</v>
      </c>
      <c r="D65" s="30">
        <v>726.07904419532065</v>
      </c>
      <c r="F65" s="27">
        <f t="shared" si="9"/>
        <v>0.17615899116805767</v>
      </c>
      <c r="G65" s="28"/>
      <c r="H65" s="78" t="s">
        <v>20</v>
      </c>
      <c r="I65" s="30">
        <f t="shared" si="11"/>
        <v>210.41293372388373</v>
      </c>
      <c r="J65" s="30">
        <f t="shared" si="11"/>
        <v>223.39637809423198</v>
      </c>
      <c r="L65" s="27">
        <f t="shared" si="10"/>
        <v>6.170459268148365E-2</v>
      </c>
      <c r="M65" s="28"/>
      <c r="N65" s="78" t="s">
        <v>20</v>
      </c>
      <c r="O65" s="30">
        <v>827.74362595813921</v>
      </c>
      <c r="P65" s="30">
        <v>949.47542228955263</v>
      </c>
      <c r="Q65" s="22"/>
      <c r="R65" s="27">
        <f t="shared" si="8"/>
        <v>0.14706461338256149</v>
      </c>
    </row>
    <row r="66" spans="1:18" x14ac:dyDescent="0.2">
      <c r="A66" s="5"/>
      <c r="B66" s="26" t="s">
        <v>69</v>
      </c>
      <c r="C66" s="6">
        <v>18101.78119186718</v>
      </c>
      <c r="D66" s="6">
        <v>19236.857487011232</v>
      </c>
      <c r="E66" s="2"/>
      <c r="F66" s="27">
        <f t="shared" si="9"/>
        <v>6.2705226801328395E-2</v>
      </c>
      <c r="G66" s="28"/>
      <c r="H66" s="26" t="s">
        <v>69</v>
      </c>
      <c r="I66" s="6">
        <f t="shared" si="11"/>
        <v>6929.9766692863122</v>
      </c>
      <c r="J66" s="6">
        <f t="shared" si="11"/>
        <v>7000.6738678546935</v>
      </c>
      <c r="K66" s="2"/>
      <c r="L66" s="27">
        <f t="shared" si="10"/>
        <v>1.0201650300167842E-2</v>
      </c>
      <c r="M66" s="28"/>
      <c r="N66" s="26" t="s">
        <v>69</v>
      </c>
      <c r="O66" s="6">
        <v>25031.757861153492</v>
      </c>
      <c r="P66" s="6">
        <v>26237.531354865925</v>
      </c>
      <c r="R66" s="27">
        <f t="shared" si="8"/>
        <v>4.8169749020449792E-2</v>
      </c>
    </row>
    <row r="67" spans="1:18" x14ac:dyDescent="0.2">
      <c r="A67" s="5"/>
      <c r="B67" s="26" t="s">
        <v>21</v>
      </c>
      <c r="C67" s="6">
        <v>739.66799833897994</v>
      </c>
      <c r="D67" s="6">
        <v>718.48601473251961</v>
      </c>
      <c r="E67" s="2"/>
      <c r="F67" s="27">
        <f t="shared" si="9"/>
        <v>-2.863715025393454E-2</v>
      </c>
      <c r="G67" s="28"/>
      <c r="H67" s="26" t="s">
        <v>21</v>
      </c>
      <c r="I67" s="6">
        <f t="shared" si="11"/>
        <v>295.45749782654912</v>
      </c>
      <c r="J67" s="6">
        <f t="shared" si="11"/>
        <v>275.71453636389333</v>
      </c>
      <c r="K67" s="2"/>
      <c r="L67" s="27">
        <f t="shared" si="10"/>
        <v>-6.6821663379299512E-2</v>
      </c>
      <c r="M67" s="28"/>
      <c r="N67" s="26" t="s">
        <v>21</v>
      </c>
      <c r="O67" s="6">
        <v>1035.1254961655291</v>
      </c>
      <c r="P67" s="6">
        <v>994.20055109641294</v>
      </c>
      <c r="R67" s="27">
        <f t="shared" si="8"/>
        <v>-3.9536215870168978E-2</v>
      </c>
    </row>
    <row r="68" spans="1:18" x14ac:dyDescent="0.2">
      <c r="A68" s="5"/>
      <c r="B68" s="26" t="s">
        <v>22</v>
      </c>
      <c r="C68" s="6">
        <v>1265.8110278123972</v>
      </c>
      <c r="D68" s="6">
        <v>1218.2399623802403</v>
      </c>
      <c r="E68" s="2"/>
      <c r="F68" s="27">
        <f t="shared" si="9"/>
        <v>-3.7581490749350133E-2</v>
      </c>
      <c r="G68" s="28"/>
      <c r="H68" s="26" t="s">
        <v>22</v>
      </c>
      <c r="I68" s="6">
        <f t="shared" si="11"/>
        <v>392.80035040547273</v>
      </c>
      <c r="J68" s="6">
        <f t="shared" si="11"/>
        <v>566.12640258998817</v>
      </c>
      <c r="K68" s="2"/>
      <c r="L68" s="27">
        <f t="shared" si="10"/>
        <v>0.44125737669428666</v>
      </c>
      <c r="M68" s="28"/>
      <c r="N68" s="26" t="s">
        <v>22</v>
      </c>
      <c r="O68" s="6">
        <v>1658.61137821787</v>
      </c>
      <c r="P68" s="6">
        <v>1784.3663649702285</v>
      </c>
      <c r="R68" s="27">
        <f t="shared" si="8"/>
        <v>7.5819440529510063E-2</v>
      </c>
    </row>
    <row r="69" spans="1:18" x14ac:dyDescent="0.2">
      <c r="A69" s="5"/>
      <c r="B69" s="26" t="s">
        <v>20</v>
      </c>
      <c r="C69" s="6">
        <v>378.25752514233989</v>
      </c>
      <c r="D69" s="6">
        <v>429.52282888951765</v>
      </c>
      <c r="E69" s="2"/>
      <c r="F69" s="27">
        <f t="shared" si="9"/>
        <v>0.13553016222978354</v>
      </c>
      <c r="G69" s="28"/>
      <c r="H69" s="26" t="s">
        <v>20</v>
      </c>
      <c r="I69" s="6">
        <f t="shared" si="11"/>
        <v>137.27611770023736</v>
      </c>
      <c r="J69" s="6">
        <f t="shared" si="11"/>
        <v>312.66858841150861</v>
      </c>
      <c r="K69" s="2"/>
      <c r="L69" s="27">
        <f t="shared" si="10"/>
        <v>1.2776619389416779</v>
      </c>
      <c r="M69" s="28"/>
      <c r="N69" s="26" t="s">
        <v>20</v>
      </c>
      <c r="O69" s="6">
        <v>515.53364284257725</v>
      </c>
      <c r="P69" s="6">
        <v>742.19141730102626</v>
      </c>
      <c r="R69" s="27">
        <f t="shared" si="8"/>
        <v>0.43965661136815659</v>
      </c>
    </row>
    <row r="70" spans="1:18" ht="11.25" customHeight="1" thickBo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R70" s="2"/>
    </row>
    <row r="71" spans="1:18" ht="16.5" thickBot="1" x14ac:dyDescent="0.25">
      <c r="A71" s="7"/>
      <c r="B71" s="31" t="s">
        <v>67</v>
      </c>
      <c r="C71" s="32">
        <f>C57+C66+C67+C68+C69</f>
        <v>70955.066762044633</v>
      </c>
      <c r="D71" s="33">
        <f>D57+D66+D67+D68+D69</f>
        <v>78548.255477738698</v>
      </c>
      <c r="E71" s="2"/>
      <c r="F71" s="34">
        <f>IF(C71,D71/C71-1,"")</f>
        <v>0.10701404511616674</v>
      </c>
      <c r="G71" s="35"/>
      <c r="H71" s="31" t="s">
        <v>67</v>
      </c>
      <c r="I71" s="32">
        <f>I57+I66+I67+I68+I69</f>
        <v>28445.068999724856</v>
      </c>
      <c r="J71" s="33">
        <f>J57+J66+J67+J68+J69</f>
        <v>31440.152710582617</v>
      </c>
      <c r="K71" s="2"/>
      <c r="L71" s="34">
        <f>IF(I71,J71/I71-1,"")</f>
        <v>0.10529359977600095</v>
      </c>
      <c r="M71" s="35"/>
      <c r="N71" s="31" t="s">
        <v>67</v>
      </c>
      <c r="O71" s="32">
        <f>SUM(O57,O66:O69)</f>
        <v>99400.135761769518</v>
      </c>
      <c r="P71" s="33">
        <f>SUM(P57,P66:P69)</f>
        <v>109988.40818832129</v>
      </c>
      <c r="R71" s="34">
        <f>IF(O71,P71/O71-1,"")</f>
        <v>0.10652170990921483</v>
      </c>
    </row>
    <row r="72" spans="1:18" ht="6" customHeight="1" thickBot="1" x14ac:dyDescent="0.25">
      <c r="A72" s="8"/>
      <c r="B72" s="36"/>
      <c r="C72" s="37"/>
      <c r="D72" s="37"/>
      <c r="E72" s="38"/>
      <c r="F72" s="39"/>
      <c r="G72" s="39"/>
      <c r="H72" s="36"/>
      <c r="I72" s="37"/>
      <c r="J72" s="37"/>
      <c r="K72" s="38"/>
      <c r="L72" s="39"/>
      <c r="M72" s="39"/>
      <c r="N72" s="36"/>
      <c r="O72" s="37"/>
      <c r="P72" s="37"/>
      <c r="Q72" s="38"/>
      <c r="R72" s="39"/>
    </row>
    <row r="73" spans="1:18" ht="16.5" customHeight="1" thickBot="1" x14ac:dyDescent="0.25">
      <c r="A73" s="2"/>
      <c r="B73" s="31" t="s">
        <v>68</v>
      </c>
      <c r="C73" s="32">
        <v>549.89537019534782</v>
      </c>
      <c r="D73" s="33">
        <v>442.53850357504126</v>
      </c>
      <c r="E73" s="2"/>
      <c r="F73" s="34">
        <f>IF(C73,D73/C73-1,"")</f>
        <v>-0.19523144299645312</v>
      </c>
      <c r="G73" s="2"/>
      <c r="H73" s="31" t="s">
        <v>68</v>
      </c>
      <c r="I73" s="32">
        <f t="shared" ref="I73" si="12">O73-C73</f>
        <v>140.63439517565314</v>
      </c>
      <c r="J73" s="33">
        <f t="shared" ref="J73" si="13">P73-D73</f>
        <v>66.390034205847826</v>
      </c>
      <c r="K73" s="2"/>
      <c r="L73" s="34">
        <f>IF(I73,J73/I73-1,"")</f>
        <v>-0.52792462951238706</v>
      </c>
      <c r="M73" s="2"/>
      <c r="N73" s="31" t="s">
        <v>68</v>
      </c>
      <c r="O73" s="32">
        <v>690.52976537100096</v>
      </c>
      <c r="P73" s="33">
        <v>508.92853778088909</v>
      </c>
      <c r="R73" s="34">
        <f>IF(O73,P73/O73-1,"")</f>
        <v>-0.2629882688583931</v>
      </c>
    </row>
    <row r="74" spans="1:18" ht="6" customHeight="1" thickBot="1" x14ac:dyDescent="0.25">
      <c r="A74" s="8"/>
      <c r="B74" s="40"/>
      <c r="C74" s="41"/>
      <c r="D74" s="41"/>
      <c r="E74" s="10"/>
      <c r="F74" s="42"/>
      <c r="G74" s="42"/>
      <c r="H74" s="40"/>
      <c r="I74" s="41"/>
      <c r="J74" s="41"/>
      <c r="K74" s="10"/>
      <c r="L74" s="42"/>
      <c r="M74" s="39"/>
      <c r="N74" s="40"/>
      <c r="O74" s="41"/>
      <c r="P74" s="41"/>
      <c r="Q74" s="10"/>
      <c r="R74" s="42"/>
    </row>
    <row r="75" spans="1:18" ht="16.5" customHeight="1" thickBot="1" x14ac:dyDescent="0.25">
      <c r="A75" s="2"/>
      <c r="B75" s="43" t="s">
        <v>62</v>
      </c>
      <c r="C75" s="32">
        <f>C71+C73</f>
        <v>71504.962132239976</v>
      </c>
      <c r="D75" s="33">
        <f>D71+D73</f>
        <v>78990.793981313735</v>
      </c>
      <c r="E75" s="2"/>
      <c r="F75" s="34">
        <f>IF(C75,D75/C75-1,"")</f>
        <v>0.10468968342685914</v>
      </c>
      <c r="G75" s="2"/>
      <c r="H75" s="43" t="s">
        <v>62</v>
      </c>
      <c r="I75" s="32">
        <f>I73+I71</f>
        <v>28585.703394900509</v>
      </c>
      <c r="J75" s="33">
        <f>J73+J71</f>
        <v>31506.542744788465</v>
      </c>
      <c r="K75" s="2"/>
      <c r="L75" s="34">
        <f>IF(I75,J75/I75-1,"")</f>
        <v>0.10217832703074259</v>
      </c>
      <c r="M75" s="2"/>
      <c r="N75" s="43" t="s">
        <v>62</v>
      </c>
      <c r="O75" s="32">
        <f>O71+O73</f>
        <v>100090.66552714052</v>
      </c>
      <c r="P75" s="33">
        <f>P71+P73</f>
        <v>110497.33672610218</v>
      </c>
      <c r="R75" s="34">
        <f>IF(O75,P75/O75-1,"")</f>
        <v>0.10397244482443568</v>
      </c>
    </row>
    <row r="76" spans="1:18" ht="18" customHeight="1" x14ac:dyDescent="0.2">
      <c r="A76" s="2"/>
      <c r="B76" s="11"/>
      <c r="C76" s="12"/>
      <c r="D76" s="12"/>
      <c r="E76" s="11"/>
      <c r="F76" s="11"/>
      <c r="G76" s="11"/>
      <c r="H76" s="11"/>
      <c r="I76" s="12"/>
      <c r="J76" s="12"/>
      <c r="K76" s="11"/>
      <c r="L76" s="11"/>
      <c r="M76" s="11"/>
      <c r="N76" s="13"/>
      <c r="O76" s="19"/>
      <c r="P76" s="19"/>
      <c r="Q76" s="11"/>
      <c r="R76" s="47"/>
    </row>
    <row r="77" spans="1:18" ht="18" customHeight="1" x14ac:dyDescent="0.2">
      <c r="A77" s="2"/>
      <c r="B77" s="11"/>
      <c r="C77" s="20"/>
      <c r="D77" s="20"/>
      <c r="E77" s="11"/>
      <c r="F77" s="11"/>
      <c r="G77" s="11"/>
      <c r="H77" s="11"/>
      <c r="I77" s="18"/>
      <c r="J77" s="18"/>
      <c r="K77" s="11"/>
      <c r="L77" s="11"/>
      <c r="M77" s="11"/>
      <c r="N77" s="14"/>
      <c r="O77" s="19"/>
      <c r="P77" s="19"/>
      <c r="Q77" s="15"/>
      <c r="R77" s="51"/>
    </row>
    <row r="78" spans="1:18" ht="18" customHeight="1" x14ac:dyDescent="0.2">
      <c r="A78" s="2"/>
      <c r="B78" s="11"/>
      <c r="C78" s="12"/>
      <c r="D78" s="12"/>
      <c r="E78" s="11"/>
      <c r="F78" s="11"/>
      <c r="G78" s="11"/>
      <c r="H78" s="11"/>
      <c r="I78" s="18"/>
      <c r="J78" s="18"/>
      <c r="K78" s="11"/>
      <c r="L78" s="11"/>
      <c r="M78" s="11"/>
      <c r="N78" s="14"/>
      <c r="O78" s="19"/>
      <c r="P78" s="19"/>
      <c r="Q78" s="15"/>
      <c r="R78" s="51"/>
    </row>
    <row r="79" spans="1:18" ht="18" customHeight="1" x14ac:dyDescent="0.2">
      <c r="A79" s="2"/>
      <c r="B79" s="21" t="s">
        <v>73</v>
      </c>
      <c r="C79" s="2"/>
      <c r="D79" s="2"/>
      <c r="E79" s="2"/>
      <c r="F79" s="2"/>
      <c r="G79" s="2"/>
      <c r="H79" s="21"/>
      <c r="I79" s="2"/>
      <c r="J79" s="2"/>
      <c r="K79" s="2"/>
      <c r="L79" s="2"/>
      <c r="M79" s="2"/>
      <c r="N79" s="21"/>
      <c r="R79" s="2"/>
    </row>
    <row r="80" spans="1:18" x14ac:dyDescent="0.2">
      <c r="A80" s="9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</row>
    <row r="81" spans="1:18" s="10" customFormat="1" ht="13.5" thickBot="1" x14ac:dyDescent="0.25">
      <c r="A81" s="16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3"/>
      <c r="N81" s="52"/>
      <c r="O81" s="52"/>
      <c r="P81" s="52"/>
      <c r="Q81" s="52"/>
      <c r="R81" s="52"/>
    </row>
    <row r="82" spans="1:18" s="10" customFormat="1" ht="44.1" customHeight="1" thickBot="1" x14ac:dyDescent="0.25">
      <c r="A82" s="16"/>
      <c r="B82" s="55" t="str">
        <f>P56</f>
        <v>I-XII 2024</v>
      </c>
      <c r="C82" s="56" t="s">
        <v>25</v>
      </c>
      <c r="D82" s="57" t="s">
        <v>26</v>
      </c>
      <c r="E82" s="17"/>
      <c r="F82" s="58" t="s">
        <v>27</v>
      </c>
      <c r="G82" s="59"/>
      <c r="H82" s="55" t="str">
        <f>O7</f>
        <v>I-XII 2023</v>
      </c>
      <c r="I82" s="56" t="s">
        <v>25</v>
      </c>
      <c r="J82" s="57" t="s">
        <v>26</v>
      </c>
      <c r="K82" s="17"/>
      <c r="L82" s="58" t="s">
        <v>27</v>
      </c>
      <c r="M82" s="54"/>
      <c r="N82" s="55" t="s">
        <v>72</v>
      </c>
      <c r="O82" s="56" t="s">
        <v>25</v>
      </c>
      <c r="P82" s="57" t="s">
        <v>26</v>
      </c>
      <c r="Q82" s="17"/>
      <c r="R82" s="58" t="s">
        <v>27</v>
      </c>
    </row>
    <row r="83" spans="1:18" s="10" customFormat="1" ht="15" thickBot="1" x14ac:dyDescent="0.25">
      <c r="A83" s="16"/>
      <c r="B83" s="60"/>
      <c r="C83" s="60"/>
      <c r="D83" s="60"/>
      <c r="F83" s="60"/>
      <c r="G83" s="54"/>
      <c r="H83" s="60"/>
      <c r="I83" s="60"/>
      <c r="J83" s="60"/>
      <c r="L83" s="60"/>
      <c r="M83" s="54"/>
      <c r="N83" s="60"/>
      <c r="O83" s="60"/>
      <c r="P83" s="60"/>
      <c r="R83" s="60"/>
    </row>
    <row r="84" spans="1:18" ht="16.5" thickTop="1" thickBot="1" x14ac:dyDescent="0.3">
      <c r="B84" s="61" t="s">
        <v>28</v>
      </c>
      <c r="C84" s="62">
        <f>SUM(C85:C86,C88:C92)</f>
        <v>75787.139087328047</v>
      </c>
      <c r="D84" s="62">
        <f>SUM(D85:D86,D88:D92)</f>
        <v>4442.9794127596897</v>
      </c>
      <c r="E84" s="63"/>
      <c r="F84" s="64">
        <f>SUM(F85:F86,F88:F92)</f>
        <v>80230.118500087716</v>
      </c>
      <c r="H84" s="61" t="s">
        <v>28</v>
      </c>
      <c r="I84" s="62">
        <f>SUM(I85:I86,I88:I92)</f>
        <v>66516.111356229769</v>
      </c>
      <c r="J84" s="62">
        <f>SUM(J85:J86,J88:J92)</f>
        <v>4642.9960271602558</v>
      </c>
      <c r="K84" s="63"/>
      <c r="L84" s="64">
        <f>SUM(L85:L86,L88:L92)</f>
        <v>71159.10738339003</v>
      </c>
      <c r="N84" s="61" t="s">
        <v>28</v>
      </c>
      <c r="O84" s="80">
        <f>C84/I84-1</f>
        <v>0.13938018236584671</v>
      </c>
      <c r="P84" s="80">
        <f>D84/J84-1</f>
        <v>-4.3079212911345088E-2</v>
      </c>
      <c r="Q84" s="81"/>
      <c r="R84" s="80">
        <f>F84/L84-1</f>
        <v>0.12747505484891786</v>
      </c>
    </row>
    <row r="85" spans="1:18" ht="15" thickTop="1" x14ac:dyDescent="0.2">
      <c r="B85" s="65" t="s">
        <v>13</v>
      </c>
      <c r="C85" s="66">
        <f>P9</f>
        <v>49604.022853596056</v>
      </c>
      <c r="D85" s="66">
        <f>P33</f>
        <v>2595.8551310728976</v>
      </c>
      <c r="F85" s="66">
        <f>C85+D85</f>
        <v>52199.87798466895</v>
      </c>
      <c r="H85" s="65" t="s">
        <v>13</v>
      </c>
      <c r="I85" s="66">
        <f>O9</f>
        <v>39278.311486682906</v>
      </c>
      <c r="J85" s="66">
        <f>O33</f>
        <v>2212.6698382072314</v>
      </c>
      <c r="L85" s="66">
        <f>I85+J85</f>
        <v>41490.981324890134</v>
      </c>
      <c r="N85" s="65" t="s">
        <v>13</v>
      </c>
      <c r="O85" s="83">
        <f t="shared" ref="O85:O119" si="14">C85/I85-1</f>
        <v>0.26288582619988698</v>
      </c>
      <c r="P85" s="83">
        <f t="shared" ref="P85:P119" si="15">D85/J85-1</f>
        <v>0.17317779916778453</v>
      </c>
      <c r="Q85" s="84"/>
      <c r="R85" s="83">
        <f t="shared" ref="R85:R124" si="16">F85/L85-1</f>
        <v>0.25810179267451128</v>
      </c>
    </row>
    <row r="86" spans="1:18" ht="14.25" x14ac:dyDescent="0.2">
      <c r="B86" s="67" t="s">
        <v>14</v>
      </c>
      <c r="C86" s="68">
        <f>P10</f>
        <v>7827.1281544814055</v>
      </c>
      <c r="D86" s="68">
        <f>P34</f>
        <v>405.81008987168627</v>
      </c>
      <c r="F86" s="68">
        <f>C86+D86</f>
        <v>8232.9382443530922</v>
      </c>
      <c r="H86" s="67" t="s">
        <v>14</v>
      </c>
      <c r="I86" s="68">
        <f>O10</f>
        <v>6574.4594239774406</v>
      </c>
      <c r="J86" s="68">
        <f>O34</f>
        <v>415.42903417068692</v>
      </c>
      <c r="L86" s="68">
        <f>I86+J86</f>
        <v>6989.888458148127</v>
      </c>
      <c r="N86" s="67" t="s">
        <v>14</v>
      </c>
      <c r="O86" s="85">
        <f t="shared" si="14"/>
        <v>0.1905356242576246</v>
      </c>
      <c r="P86" s="85">
        <f t="shared" si="15"/>
        <v>-2.3154241778509221E-2</v>
      </c>
      <c r="Q86" s="84"/>
      <c r="R86" s="85">
        <f t="shared" si="16"/>
        <v>0.17783542522140539</v>
      </c>
    </row>
    <row r="87" spans="1:18" ht="14.25" x14ac:dyDescent="0.2">
      <c r="B87" s="67" t="s">
        <v>15</v>
      </c>
      <c r="C87" s="69">
        <f>SUM(C88:C91)</f>
        <v>17435.052128462201</v>
      </c>
      <c r="D87" s="69">
        <f>SUM(D88:D91)</f>
        <v>1412.7747203139281</v>
      </c>
      <c r="F87" s="69">
        <f>SUM(F88:F91)</f>
        <v>18847.826848776134</v>
      </c>
      <c r="H87" s="67" t="s">
        <v>15</v>
      </c>
      <c r="I87" s="69">
        <f>SUM(I88:I91)</f>
        <v>19875.764279133131</v>
      </c>
      <c r="J87" s="69">
        <f>SUM(J88:J91)</f>
        <v>1974.729695260507</v>
      </c>
      <c r="L87" s="69">
        <f>SUM(L88:L91)</f>
        <v>21850.493974393637</v>
      </c>
      <c r="N87" s="67" t="s">
        <v>15</v>
      </c>
      <c r="O87" s="86">
        <f t="shared" si="14"/>
        <v>-0.12279840495156946</v>
      </c>
      <c r="P87" s="86">
        <f t="shared" si="15"/>
        <v>-0.28457311210506997</v>
      </c>
      <c r="Q87" s="84"/>
      <c r="R87" s="86">
        <f t="shared" si="16"/>
        <v>-0.1374187297155065</v>
      </c>
    </row>
    <row r="88" spans="1:18" ht="14.25" x14ac:dyDescent="0.2">
      <c r="B88" s="70" t="s">
        <v>16</v>
      </c>
      <c r="C88" s="68">
        <f>P12</f>
        <v>4642.0886457387487</v>
      </c>
      <c r="D88" s="68">
        <f>P36</f>
        <v>208.13046602432954</v>
      </c>
      <c r="F88" s="68">
        <f>C88+D88</f>
        <v>4850.2191117630782</v>
      </c>
      <c r="H88" s="70" t="s">
        <v>16</v>
      </c>
      <c r="I88" s="68">
        <f>O12</f>
        <v>4306.5691781101877</v>
      </c>
      <c r="J88" s="68">
        <f>O36</f>
        <v>183.73523651453957</v>
      </c>
      <c r="L88" s="68">
        <f>I88+J88</f>
        <v>4490.3044146247275</v>
      </c>
      <c r="N88" s="70" t="s">
        <v>16</v>
      </c>
      <c r="O88" s="85">
        <f t="shared" si="14"/>
        <v>7.7908760721636439E-2</v>
      </c>
      <c r="P88" s="85">
        <f t="shared" si="15"/>
        <v>0.13277382157373774</v>
      </c>
      <c r="Q88" s="84"/>
      <c r="R88" s="85">
        <f t="shared" si="16"/>
        <v>8.0153741017229052E-2</v>
      </c>
    </row>
    <row r="89" spans="1:18" ht="14.25" x14ac:dyDescent="0.2">
      <c r="B89" s="70" t="s">
        <v>17</v>
      </c>
      <c r="C89" s="68">
        <f>P13</f>
        <v>7912.0115269107928</v>
      </c>
      <c r="D89" s="68">
        <f>P37</f>
        <v>770.96907688510521</v>
      </c>
      <c r="F89" s="68">
        <f>C89+D89</f>
        <v>8682.9806037958988</v>
      </c>
      <c r="H89" s="70" t="s">
        <v>17</v>
      </c>
      <c r="I89" s="68">
        <f>O13</f>
        <v>10378.941850051699</v>
      </c>
      <c r="J89" s="68">
        <f>O37</f>
        <v>1289.4328387860016</v>
      </c>
      <c r="L89" s="68">
        <f>I89+J89</f>
        <v>11668.374688837701</v>
      </c>
      <c r="N89" s="70" t="s">
        <v>17</v>
      </c>
      <c r="O89" s="85">
        <f t="shared" si="14"/>
        <v>-0.23768611085614832</v>
      </c>
      <c r="P89" s="85">
        <f t="shared" si="15"/>
        <v>-0.40208667431568512</v>
      </c>
      <c r="Q89" s="84"/>
      <c r="R89" s="85">
        <f t="shared" si="16"/>
        <v>-0.25585346414164389</v>
      </c>
    </row>
    <row r="90" spans="1:18" s="1" customFormat="1" ht="14.25" x14ac:dyDescent="0.2">
      <c r="B90" s="70" t="s">
        <v>18</v>
      </c>
      <c r="C90" s="68">
        <f>P14</f>
        <v>3320.8833678426267</v>
      </c>
      <c r="D90" s="68">
        <f>P38</f>
        <v>352.29947468476394</v>
      </c>
      <c r="E90" s="22"/>
      <c r="F90" s="68">
        <f>C90+D90</f>
        <v>3673.1828425273907</v>
      </c>
      <c r="G90" s="22"/>
      <c r="H90" s="70" t="s">
        <v>18</v>
      </c>
      <c r="I90" s="68">
        <f>O14</f>
        <v>4286.8063774324064</v>
      </c>
      <c r="J90" s="68">
        <f>O38</f>
        <v>433.32138443554851</v>
      </c>
      <c r="K90" s="22"/>
      <c r="L90" s="68">
        <f>I90+J90</f>
        <v>4720.1277618679551</v>
      </c>
      <c r="M90" s="22"/>
      <c r="N90" s="70" t="s">
        <v>18</v>
      </c>
      <c r="O90" s="85">
        <f t="shared" si="14"/>
        <v>-0.22532461803612458</v>
      </c>
      <c r="P90" s="85">
        <f t="shared" si="15"/>
        <v>-0.18697879371064285</v>
      </c>
      <c r="Q90" s="84"/>
      <c r="R90" s="85">
        <f t="shared" si="16"/>
        <v>-0.22180436042397378</v>
      </c>
    </row>
    <row r="91" spans="1:18" s="1" customFormat="1" ht="14.25" x14ac:dyDescent="0.2">
      <c r="B91" s="70" t="s">
        <v>19</v>
      </c>
      <c r="C91" s="68">
        <f>P15</f>
        <v>1560.0685879700341</v>
      </c>
      <c r="D91" s="68">
        <f>P39</f>
        <v>81.375702719729645</v>
      </c>
      <c r="E91" s="22"/>
      <c r="F91" s="68">
        <f>C91+D91</f>
        <v>1641.4442906897636</v>
      </c>
      <c r="G91" s="22"/>
      <c r="H91" s="70" t="s">
        <v>19</v>
      </c>
      <c r="I91" s="68">
        <f>O15</f>
        <v>903.44687353883558</v>
      </c>
      <c r="J91" s="68">
        <f>O39</f>
        <v>68.240235524417287</v>
      </c>
      <c r="K91" s="22"/>
      <c r="L91" s="68">
        <f>I91+J91</f>
        <v>971.68710906325282</v>
      </c>
      <c r="M91" s="22"/>
      <c r="N91" s="70" t="s">
        <v>19</v>
      </c>
      <c r="O91" s="85">
        <f t="shared" si="14"/>
        <v>0.72679615554945287</v>
      </c>
      <c r="P91" s="85">
        <f t="shared" si="15"/>
        <v>0.19248859700392318</v>
      </c>
      <c r="Q91" s="84"/>
      <c r="R91" s="85">
        <f t="shared" si="16"/>
        <v>0.68927247812537606</v>
      </c>
    </row>
    <row r="92" spans="1:18" s="1" customFormat="1" ht="15" thickBot="1" x14ac:dyDescent="0.25">
      <c r="B92" s="67" t="s">
        <v>20</v>
      </c>
      <c r="C92" s="68">
        <f>P16</f>
        <v>920.93595078837484</v>
      </c>
      <c r="D92" s="68">
        <f>P40</f>
        <v>28.539471501177733</v>
      </c>
      <c r="E92" s="22"/>
      <c r="F92" s="68">
        <f>C92+D92</f>
        <v>949.47542228955263</v>
      </c>
      <c r="G92" s="22"/>
      <c r="H92" s="67" t="s">
        <v>20</v>
      </c>
      <c r="I92" s="68">
        <f>O16</f>
        <v>787.57616643630888</v>
      </c>
      <c r="J92" s="68">
        <f>O40</f>
        <v>40.167459521830338</v>
      </c>
      <c r="K92" s="22"/>
      <c r="L92" s="68">
        <f>I92+J92</f>
        <v>827.74362595813921</v>
      </c>
      <c r="M92" s="22"/>
      <c r="N92" s="67" t="s">
        <v>20</v>
      </c>
      <c r="O92" s="85">
        <f t="shared" si="14"/>
        <v>0.16932938049090995</v>
      </c>
      <c r="P92" s="85">
        <f t="shared" si="15"/>
        <v>-0.28948776345521654</v>
      </c>
      <c r="Q92" s="84"/>
      <c r="R92" s="85">
        <f t="shared" si="16"/>
        <v>0.14706461338256149</v>
      </c>
    </row>
    <row r="93" spans="1:18" s="1" customFormat="1" ht="16.5" thickTop="1" thickBot="1" x14ac:dyDescent="0.3">
      <c r="B93" s="61" t="s">
        <v>70</v>
      </c>
      <c r="C93" s="62">
        <f>SUM(C94:C108)</f>
        <v>17742.457765219358</v>
      </c>
      <c r="D93" s="62">
        <f>SUM(D94:D108)</f>
        <v>8495.0735896465685</v>
      </c>
      <c r="E93" s="63"/>
      <c r="F93" s="64">
        <f>SUM(F94:F108)</f>
        <v>26237.531354865932</v>
      </c>
      <c r="G93" s="22"/>
      <c r="H93" s="61" t="s">
        <v>70</v>
      </c>
      <c r="I93" s="62">
        <f>SUM(I94:I108)</f>
        <v>16979.160705348586</v>
      </c>
      <c r="J93" s="62">
        <f>SUM(J94:J108)</f>
        <v>8052.597155804905</v>
      </c>
      <c r="K93" s="63"/>
      <c r="L93" s="64">
        <f>SUM(L94:L108)</f>
        <v>25031.757861153492</v>
      </c>
      <c r="M93" s="22"/>
      <c r="N93" s="61" t="s">
        <v>70</v>
      </c>
      <c r="O93" s="80">
        <f t="shared" si="14"/>
        <v>4.4954934647053912E-2</v>
      </c>
      <c r="P93" s="80">
        <f t="shared" si="15"/>
        <v>5.4948288767021403E-2</v>
      </c>
      <c r="Q93" s="81"/>
      <c r="R93" s="82">
        <f t="shared" si="16"/>
        <v>4.8169749020450014E-2</v>
      </c>
    </row>
    <row r="94" spans="1:18" s="1" customFormat="1" ht="15" thickTop="1" x14ac:dyDescent="0.2">
      <c r="B94" s="71" t="s">
        <v>29</v>
      </c>
      <c r="C94" s="72">
        <v>4308.721896526873</v>
      </c>
      <c r="D94" s="73">
        <v>1005.0577219574506</v>
      </c>
      <c r="E94" s="22"/>
      <c r="F94" s="73">
        <f t="shared" ref="F94:F108" si="17">C94+D94</f>
        <v>5313.7796184843237</v>
      </c>
      <c r="G94" s="22"/>
      <c r="H94" s="71" t="s">
        <v>29</v>
      </c>
      <c r="I94" s="72">
        <v>3916.7025320837106</v>
      </c>
      <c r="J94" s="73">
        <v>453.73468414636335</v>
      </c>
      <c r="K94" s="22"/>
      <c r="L94" s="73">
        <f t="shared" ref="L94:L108" si="18">I94+J94</f>
        <v>4370.4372162300742</v>
      </c>
      <c r="M94" s="22"/>
      <c r="N94" s="71" t="s">
        <v>29</v>
      </c>
      <c r="O94" s="87">
        <f t="shared" si="14"/>
        <v>0.10008913396713992</v>
      </c>
      <c r="P94" s="88">
        <f t="shared" si="15"/>
        <v>1.2150780116100721</v>
      </c>
      <c r="Q94" s="84"/>
      <c r="R94" s="88">
        <f t="shared" si="16"/>
        <v>0.21584623129947933</v>
      </c>
    </row>
    <row r="95" spans="1:18" s="1" customFormat="1" ht="14.25" x14ac:dyDescent="0.2">
      <c r="B95" s="71" t="s">
        <v>30</v>
      </c>
      <c r="C95" s="72">
        <v>1403.4072793161938</v>
      </c>
      <c r="D95" s="73">
        <v>4652.0707058480357</v>
      </c>
      <c r="E95" s="22"/>
      <c r="F95" s="73">
        <f t="shared" si="17"/>
        <v>6055.4779851642297</v>
      </c>
      <c r="G95" s="22"/>
      <c r="H95" s="71" t="s">
        <v>30</v>
      </c>
      <c r="I95" s="72">
        <v>1459.5685241552953</v>
      </c>
      <c r="J95" s="73">
        <v>4732.0041867827549</v>
      </c>
      <c r="K95" s="22"/>
      <c r="L95" s="73">
        <f t="shared" si="18"/>
        <v>6191.5727109380505</v>
      </c>
      <c r="M95" s="22"/>
      <c r="N95" s="71" t="s">
        <v>30</v>
      </c>
      <c r="O95" s="87">
        <f t="shared" si="14"/>
        <v>-3.8477977504758898E-2</v>
      </c>
      <c r="P95" s="88">
        <f t="shared" si="15"/>
        <v>-1.6892098523071053E-2</v>
      </c>
      <c r="Q95" s="84"/>
      <c r="R95" s="88">
        <f t="shared" si="16"/>
        <v>-2.1980639189360662E-2</v>
      </c>
    </row>
    <row r="96" spans="1:18" s="1" customFormat="1" ht="14.25" x14ac:dyDescent="0.2">
      <c r="B96" s="71" t="s">
        <v>31</v>
      </c>
      <c r="C96" s="72">
        <v>514.42239507603722</v>
      </c>
      <c r="D96" s="73">
        <v>99.701355229159731</v>
      </c>
      <c r="E96" s="22"/>
      <c r="F96" s="73">
        <f t="shared" si="17"/>
        <v>614.12375030519695</v>
      </c>
      <c r="G96" s="22"/>
      <c r="H96" s="71" t="s">
        <v>31</v>
      </c>
      <c r="I96" s="72">
        <v>574.48973633160415</v>
      </c>
      <c r="J96" s="73">
        <v>179.32896520277447</v>
      </c>
      <c r="K96" s="22"/>
      <c r="L96" s="73">
        <f t="shared" si="18"/>
        <v>753.81870153437865</v>
      </c>
      <c r="M96" s="22"/>
      <c r="N96" s="71" t="s">
        <v>31</v>
      </c>
      <c r="O96" s="87">
        <f t="shared" si="14"/>
        <v>-0.10455772741759684</v>
      </c>
      <c r="P96" s="88">
        <f t="shared" si="15"/>
        <v>-0.44403094549492661</v>
      </c>
      <c r="Q96" s="84"/>
      <c r="R96" s="88">
        <f t="shared" si="16"/>
        <v>-0.18531637772429388</v>
      </c>
    </row>
    <row r="97" spans="2:18" s="1" customFormat="1" ht="14.25" x14ac:dyDescent="0.2">
      <c r="B97" s="71" t="s">
        <v>32</v>
      </c>
      <c r="C97" s="72">
        <v>810.98059502784133</v>
      </c>
      <c r="D97" s="73">
        <v>145.65198052456336</v>
      </c>
      <c r="E97" s="22"/>
      <c r="F97" s="73">
        <f t="shared" si="17"/>
        <v>956.63257555240466</v>
      </c>
      <c r="G97" s="22"/>
      <c r="H97" s="71" t="s">
        <v>32</v>
      </c>
      <c r="I97" s="72">
        <v>785.9989841780648</v>
      </c>
      <c r="J97" s="73">
        <v>159.56967390045409</v>
      </c>
      <c r="K97" s="22"/>
      <c r="L97" s="73">
        <f t="shared" si="18"/>
        <v>945.56865807851887</v>
      </c>
      <c r="M97" s="22"/>
      <c r="N97" s="71" t="s">
        <v>32</v>
      </c>
      <c r="O97" s="87">
        <f t="shared" si="14"/>
        <v>3.1783260987163109E-2</v>
      </c>
      <c r="P97" s="88">
        <f t="shared" si="15"/>
        <v>-8.7220165559610985E-2</v>
      </c>
      <c r="Q97" s="84"/>
      <c r="R97" s="88">
        <f t="shared" si="16"/>
        <v>1.1700808163807697E-2</v>
      </c>
    </row>
    <row r="98" spans="2:18" s="1" customFormat="1" ht="14.25" x14ac:dyDescent="0.2">
      <c r="B98" s="71" t="s">
        <v>33</v>
      </c>
      <c r="C98" s="72">
        <v>1650.0396014062308</v>
      </c>
      <c r="D98" s="73">
        <v>246.21269023874348</v>
      </c>
      <c r="E98" s="22"/>
      <c r="F98" s="73">
        <f t="shared" si="17"/>
        <v>1896.2522916449743</v>
      </c>
      <c r="G98" s="22"/>
      <c r="H98" s="71" t="s">
        <v>33</v>
      </c>
      <c r="I98" s="72">
        <v>1837.7914759808509</v>
      </c>
      <c r="J98" s="73">
        <v>382.82921765003977</v>
      </c>
      <c r="K98" s="22"/>
      <c r="L98" s="73">
        <f t="shared" si="18"/>
        <v>2220.6206936308909</v>
      </c>
      <c r="M98" s="22"/>
      <c r="N98" s="71" t="s">
        <v>33</v>
      </c>
      <c r="O98" s="87">
        <f t="shared" si="14"/>
        <v>-0.10216168538621329</v>
      </c>
      <c r="P98" s="88">
        <f t="shared" si="15"/>
        <v>-0.35686024240757708</v>
      </c>
      <c r="Q98" s="84"/>
      <c r="R98" s="88">
        <f t="shared" si="16"/>
        <v>-0.14607105252880825</v>
      </c>
    </row>
    <row r="99" spans="2:18" s="1" customFormat="1" ht="14.25" x14ac:dyDescent="0.2">
      <c r="B99" s="71" t="s">
        <v>34</v>
      </c>
      <c r="C99" s="72">
        <v>758.0908900196747</v>
      </c>
      <c r="D99" s="73">
        <v>163.67970900621961</v>
      </c>
      <c r="E99" s="22"/>
      <c r="F99" s="73">
        <f t="shared" si="17"/>
        <v>921.77059902589428</v>
      </c>
      <c r="G99" s="22"/>
      <c r="H99" s="71" t="s">
        <v>34</v>
      </c>
      <c r="I99" s="72">
        <v>770.56648230694907</v>
      </c>
      <c r="J99" s="73">
        <v>96.208413450652401</v>
      </c>
      <c r="K99" s="22"/>
      <c r="L99" s="73">
        <f t="shared" si="18"/>
        <v>866.77489575760148</v>
      </c>
      <c r="M99" s="22"/>
      <c r="N99" s="71" t="s">
        <v>34</v>
      </c>
      <c r="O99" s="87">
        <f t="shared" si="14"/>
        <v>-1.6190156947813894E-2</v>
      </c>
      <c r="P99" s="88">
        <f t="shared" si="15"/>
        <v>0.70130348413005317</v>
      </c>
      <c r="Q99" s="84"/>
      <c r="R99" s="88">
        <f t="shared" si="16"/>
        <v>6.3448657243613482E-2</v>
      </c>
    </row>
    <row r="100" spans="2:18" s="1" customFormat="1" ht="14.25" x14ac:dyDescent="0.2">
      <c r="B100" s="71" t="s">
        <v>35</v>
      </c>
      <c r="C100" s="72">
        <v>521.29347200313498</v>
      </c>
      <c r="D100" s="73">
        <v>1036.7927654537334</v>
      </c>
      <c r="E100" s="22"/>
      <c r="F100" s="73">
        <f t="shared" si="17"/>
        <v>1558.0862374568683</v>
      </c>
      <c r="G100" s="22"/>
      <c r="H100" s="71" t="s">
        <v>35</v>
      </c>
      <c r="I100" s="72">
        <v>440.72978567132549</v>
      </c>
      <c r="J100" s="73">
        <v>831.93972853163007</v>
      </c>
      <c r="K100" s="22"/>
      <c r="L100" s="73">
        <f t="shared" si="18"/>
        <v>1272.6695142029555</v>
      </c>
      <c r="M100" s="22"/>
      <c r="N100" s="71" t="s">
        <v>35</v>
      </c>
      <c r="O100" s="87">
        <f t="shared" si="14"/>
        <v>0.18279610081059938</v>
      </c>
      <c r="P100" s="88">
        <f t="shared" si="15"/>
        <v>0.24623543015990834</v>
      </c>
      <c r="Q100" s="84"/>
      <c r="R100" s="88">
        <f t="shared" si="16"/>
        <v>0.22426617442208707</v>
      </c>
    </row>
    <row r="101" spans="2:18" s="1" customFormat="1" ht="14.25" x14ac:dyDescent="0.2">
      <c r="B101" s="71" t="s">
        <v>36</v>
      </c>
      <c r="C101" s="72">
        <v>225.28439043435037</v>
      </c>
      <c r="D101" s="73">
        <v>19.743282711543458</v>
      </c>
      <c r="E101" s="22"/>
      <c r="F101" s="73">
        <f t="shared" si="17"/>
        <v>245.02767314589383</v>
      </c>
      <c r="G101" s="22"/>
      <c r="H101" s="71" t="s">
        <v>36</v>
      </c>
      <c r="I101" s="72">
        <v>194.2872948378712</v>
      </c>
      <c r="J101" s="73">
        <v>6.8882652841483338</v>
      </c>
      <c r="K101" s="22"/>
      <c r="L101" s="73">
        <f t="shared" si="18"/>
        <v>201.17556012201953</v>
      </c>
      <c r="M101" s="22"/>
      <c r="N101" s="71" t="s">
        <v>36</v>
      </c>
      <c r="O101" s="87">
        <f t="shared" si="14"/>
        <v>0.1595425764836842</v>
      </c>
      <c r="P101" s="88">
        <f t="shared" si="15"/>
        <v>1.8662198532013305</v>
      </c>
      <c r="Q101" s="84"/>
      <c r="R101" s="88">
        <f t="shared" si="16"/>
        <v>0.2179793261034122</v>
      </c>
    </row>
    <row r="102" spans="2:18" s="1" customFormat="1" ht="14.25" x14ac:dyDescent="0.2">
      <c r="B102" s="71" t="s">
        <v>37</v>
      </c>
      <c r="C102" s="72">
        <v>1396.6786994553438</v>
      </c>
      <c r="D102" s="73">
        <v>32.16500916789191</v>
      </c>
      <c r="E102" s="22"/>
      <c r="F102" s="73">
        <f t="shared" si="17"/>
        <v>1428.8437086232357</v>
      </c>
      <c r="G102" s="22"/>
      <c r="H102" s="71" t="s">
        <v>37</v>
      </c>
      <c r="I102" s="72">
        <v>1388.4842072897402</v>
      </c>
      <c r="J102" s="73">
        <v>29.689474591900179</v>
      </c>
      <c r="K102" s="22"/>
      <c r="L102" s="73">
        <f t="shared" si="18"/>
        <v>1418.1736818816403</v>
      </c>
      <c r="M102" s="22"/>
      <c r="N102" s="71" t="s">
        <v>37</v>
      </c>
      <c r="O102" s="87">
        <f t="shared" si="14"/>
        <v>5.9017539577197464E-3</v>
      </c>
      <c r="P102" s="88">
        <f t="shared" si="15"/>
        <v>8.3380881946193197E-2</v>
      </c>
      <c r="Q102" s="84"/>
      <c r="R102" s="88">
        <f t="shared" si="16"/>
        <v>7.5237799699106045E-3</v>
      </c>
    </row>
    <row r="103" spans="2:18" s="1" customFormat="1" ht="14.25" x14ac:dyDescent="0.2">
      <c r="B103" s="71" t="s">
        <v>38</v>
      </c>
      <c r="C103" s="72">
        <v>11.020019460744718</v>
      </c>
      <c r="D103" s="73">
        <v>9.9936143503150614</v>
      </c>
      <c r="E103" s="22"/>
      <c r="F103" s="73">
        <f t="shared" si="17"/>
        <v>21.01363381105978</v>
      </c>
      <c r="G103" s="22"/>
      <c r="H103" s="71" t="s">
        <v>38</v>
      </c>
      <c r="I103" s="72">
        <v>20.906147628406458</v>
      </c>
      <c r="J103" s="73">
        <v>1.2827332676408081</v>
      </c>
      <c r="K103" s="22"/>
      <c r="L103" s="73">
        <f t="shared" si="18"/>
        <v>22.188880896047266</v>
      </c>
      <c r="M103" s="22"/>
      <c r="N103" s="71" t="s">
        <v>38</v>
      </c>
      <c r="O103" s="89">
        <f t="shared" si="14"/>
        <v>-0.47288139084165148</v>
      </c>
      <c r="P103" s="90">
        <f t="shared" si="15"/>
        <v>6.7908748470328755</v>
      </c>
      <c r="Q103" s="84"/>
      <c r="R103" s="90">
        <f t="shared" si="16"/>
        <v>-5.2965586254367869E-2</v>
      </c>
    </row>
    <row r="104" spans="2:18" s="1" customFormat="1" ht="14.25" x14ac:dyDescent="0.2">
      <c r="B104" s="71" t="s">
        <v>39</v>
      </c>
      <c r="C104" s="72">
        <v>11.749575537232495</v>
      </c>
      <c r="D104" s="73">
        <v>2.832882653101175</v>
      </c>
      <c r="E104" s="22"/>
      <c r="F104" s="73">
        <f t="shared" si="17"/>
        <v>14.58245819033367</v>
      </c>
      <c r="G104" s="22"/>
      <c r="H104" s="71" t="s">
        <v>39</v>
      </c>
      <c r="I104" s="72">
        <v>27.770208433228014</v>
      </c>
      <c r="J104" s="73">
        <v>3.8481365010593289</v>
      </c>
      <c r="K104" s="22"/>
      <c r="L104" s="73">
        <f t="shared" si="18"/>
        <v>31.618344934287343</v>
      </c>
      <c r="M104" s="22"/>
      <c r="N104" s="71" t="s">
        <v>39</v>
      </c>
      <c r="O104" s="89">
        <f t="shared" si="14"/>
        <v>-0.57689998742776005</v>
      </c>
      <c r="P104" s="90">
        <f t="shared" si="15"/>
        <v>-0.26382999867043988</v>
      </c>
      <c r="Q104" s="84"/>
      <c r="R104" s="90">
        <f t="shared" si="16"/>
        <v>-0.53879754868129537</v>
      </c>
    </row>
    <row r="105" spans="2:18" s="1" customFormat="1" ht="14.25" x14ac:dyDescent="0.2">
      <c r="B105" s="71" t="s">
        <v>40</v>
      </c>
      <c r="C105" s="72">
        <v>477.92496814832748</v>
      </c>
      <c r="D105" s="73">
        <v>306.75776450779682</v>
      </c>
      <c r="E105" s="22"/>
      <c r="F105" s="73">
        <f t="shared" si="17"/>
        <v>784.68273265612424</v>
      </c>
      <c r="G105" s="22"/>
      <c r="H105" s="71" t="s">
        <v>40</v>
      </c>
      <c r="I105" s="72">
        <v>652.81859634531793</v>
      </c>
      <c r="J105" s="73">
        <v>291.66570958763197</v>
      </c>
      <c r="K105" s="22"/>
      <c r="L105" s="73">
        <f t="shared" si="18"/>
        <v>944.48430593294984</v>
      </c>
      <c r="M105" s="22"/>
      <c r="N105" s="71" t="s">
        <v>40</v>
      </c>
      <c r="O105" s="89">
        <f t="shared" si="14"/>
        <v>-0.26790540155580667</v>
      </c>
      <c r="P105" s="90">
        <f t="shared" si="15"/>
        <v>5.1744358092360443E-2</v>
      </c>
      <c r="Q105" s="84"/>
      <c r="R105" s="90">
        <f t="shared" si="16"/>
        <v>-0.16919452475070573</v>
      </c>
    </row>
    <row r="106" spans="2:18" s="1" customFormat="1" ht="14.25" x14ac:dyDescent="0.2">
      <c r="B106" s="71" t="s">
        <v>41</v>
      </c>
      <c r="C106" s="72">
        <v>0.25033200533113942</v>
      </c>
      <c r="D106" s="73">
        <v>0</v>
      </c>
      <c r="E106" s="22"/>
      <c r="F106" s="73">
        <f t="shared" si="17"/>
        <v>0.25033200533113942</v>
      </c>
      <c r="G106" s="22"/>
      <c r="H106" s="71" t="s">
        <v>41</v>
      </c>
      <c r="I106" s="72">
        <v>0</v>
      </c>
      <c r="J106" s="73">
        <v>0</v>
      </c>
      <c r="K106" s="22"/>
      <c r="L106" s="73">
        <f t="shared" si="18"/>
        <v>0</v>
      </c>
      <c r="M106" s="22"/>
      <c r="N106" s="71" t="s">
        <v>41</v>
      </c>
      <c r="O106" s="89" t="str">
        <f>IFERROR(C106/I106-1,"")</f>
        <v/>
      </c>
      <c r="P106" s="89" t="str">
        <f>IFERROR(D106/J106-1,"")</f>
        <v/>
      </c>
      <c r="Q106" s="84"/>
      <c r="R106" s="89" t="str">
        <f>IFERROR(F106/L106-1,"")</f>
        <v/>
      </c>
    </row>
    <row r="107" spans="2:18" s="1" customFormat="1" ht="14.25" x14ac:dyDescent="0.2">
      <c r="B107" s="71" t="s">
        <v>42</v>
      </c>
      <c r="C107" s="72">
        <v>7.7883690317863179</v>
      </c>
      <c r="D107" s="73">
        <v>4.9426771348504994</v>
      </c>
      <c r="E107" s="22"/>
      <c r="F107" s="73">
        <f t="shared" si="17"/>
        <v>12.731046166636817</v>
      </c>
      <c r="G107" s="22"/>
      <c r="H107" s="71" t="s">
        <v>42</v>
      </c>
      <c r="I107" s="72">
        <v>6.5140966865129775</v>
      </c>
      <c r="J107" s="73">
        <v>0.19173873187387303</v>
      </c>
      <c r="K107" s="22"/>
      <c r="L107" s="73">
        <f t="shared" si="18"/>
        <v>6.7058354183868509</v>
      </c>
      <c r="M107" s="22"/>
      <c r="N107" s="71" t="s">
        <v>42</v>
      </c>
      <c r="O107" s="89">
        <f t="shared" si="14"/>
        <v>0.19561765914706797</v>
      </c>
      <c r="P107" s="90">
        <f t="shared" si="15"/>
        <v>24.778188301056588</v>
      </c>
      <c r="Q107" s="84"/>
      <c r="R107" s="90">
        <f t="shared" si="16"/>
        <v>0.89850262828242577</v>
      </c>
    </row>
    <row r="108" spans="2:18" s="1" customFormat="1" ht="15" thickBot="1" x14ac:dyDescent="0.25">
      <c r="B108" s="71" t="s">
        <v>43</v>
      </c>
      <c r="C108" s="72">
        <v>5644.8052817702555</v>
      </c>
      <c r="D108" s="73">
        <v>769.471430863161</v>
      </c>
      <c r="E108" s="22"/>
      <c r="F108" s="73">
        <f t="shared" si="17"/>
        <v>6414.2767126334165</v>
      </c>
      <c r="G108" s="22"/>
      <c r="H108" s="71" t="s">
        <v>43</v>
      </c>
      <c r="I108" s="72">
        <v>4902.5326334197089</v>
      </c>
      <c r="J108" s="73">
        <v>883.41622817598272</v>
      </c>
      <c r="K108" s="22"/>
      <c r="L108" s="73">
        <f t="shared" si="18"/>
        <v>5785.9488615956916</v>
      </c>
      <c r="M108" s="22"/>
      <c r="N108" s="71" t="s">
        <v>43</v>
      </c>
      <c r="O108" s="87">
        <f t="shared" si="14"/>
        <v>0.15140595766575915</v>
      </c>
      <c r="P108" s="88">
        <f t="shared" si="15"/>
        <v>-0.12898200607893195</v>
      </c>
      <c r="Q108" s="84"/>
      <c r="R108" s="88">
        <f t="shared" si="16"/>
        <v>0.10859547259538682</v>
      </c>
    </row>
    <row r="109" spans="2:18" s="1" customFormat="1" ht="16.5" thickTop="1" thickBot="1" x14ac:dyDescent="0.3">
      <c r="B109" s="61" t="s">
        <v>21</v>
      </c>
      <c r="C109" s="62">
        <f>SUM(C110:C112)</f>
        <v>828.01896739617848</v>
      </c>
      <c r="D109" s="62">
        <f>SUM(D110:D112)</f>
        <v>166.18158370023409</v>
      </c>
      <c r="E109" s="63"/>
      <c r="F109" s="64">
        <f>SUM(F110:F112)</f>
        <v>994.2005510964126</v>
      </c>
      <c r="G109" s="22"/>
      <c r="H109" s="61" t="s">
        <v>21</v>
      </c>
      <c r="I109" s="62">
        <f>SUM(I110:I112)</f>
        <v>757.94225668763227</v>
      </c>
      <c r="J109" s="62">
        <f>SUM(J110:J112)</f>
        <v>277.18323947789639</v>
      </c>
      <c r="K109" s="63"/>
      <c r="L109" s="64">
        <f>SUM(L110:L112)</f>
        <v>1035.1254961655288</v>
      </c>
      <c r="M109" s="22"/>
      <c r="N109" s="61" t="s">
        <v>21</v>
      </c>
      <c r="O109" s="80">
        <f t="shared" si="14"/>
        <v>9.2456529623768713E-2</v>
      </c>
      <c r="P109" s="80">
        <f t="shared" si="15"/>
        <v>-0.40046308711430578</v>
      </c>
      <c r="Q109" s="81"/>
      <c r="R109" s="82">
        <f t="shared" si="16"/>
        <v>-3.9536215870169089E-2</v>
      </c>
    </row>
    <row r="110" spans="2:18" s="1" customFormat="1" ht="15" thickTop="1" x14ac:dyDescent="0.2">
      <c r="B110" s="71" t="s">
        <v>44</v>
      </c>
      <c r="C110" s="72">
        <v>636.44126763126849</v>
      </c>
      <c r="D110" s="73">
        <v>103.69236763833665</v>
      </c>
      <c r="E110" s="22"/>
      <c r="F110" s="73">
        <f>C110+D110</f>
        <v>740.13363526960518</v>
      </c>
      <c r="G110" s="22"/>
      <c r="H110" s="71" t="s">
        <v>44</v>
      </c>
      <c r="I110" s="72">
        <v>569.57234673692096</v>
      </c>
      <c r="J110" s="73">
        <v>207.31899055490132</v>
      </c>
      <c r="K110" s="22"/>
      <c r="L110" s="73">
        <f>I110+J110</f>
        <v>776.89133729182231</v>
      </c>
      <c r="M110" s="22"/>
      <c r="N110" s="71" t="s">
        <v>44</v>
      </c>
      <c r="O110" s="87">
        <f t="shared" si="14"/>
        <v>0.1174019793577401</v>
      </c>
      <c r="P110" s="88">
        <f t="shared" si="15"/>
        <v>-0.49984144066687763</v>
      </c>
      <c r="Q110" s="84"/>
      <c r="R110" s="88">
        <f t="shared" si="16"/>
        <v>-4.7313826603281983E-2</v>
      </c>
    </row>
    <row r="111" spans="2:18" s="1" customFormat="1" ht="14.25" x14ac:dyDescent="0.2">
      <c r="B111" s="71" t="s">
        <v>45</v>
      </c>
      <c r="C111" s="72">
        <v>57.760507173266873</v>
      </c>
      <c r="D111" s="73">
        <v>59.657754436195859</v>
      </c>
      <c r="E111" s="22"/>
      <c r="F111" s="73">
        <f>C111+D111</f>
        <v>117.41826160946273</v>
      </c>
      <c r="G111" s="2"/>
      <c r="H111" s="71" t="s">
        <v>45</v>
      </c>
      <c r="I111" s="72">
        <v>46.173538539161115</v>
      </c>
      <c r="J111" s="73">
        <v>68.898266533640751</v>
      </c>
      <c r="K111" s="22"/>
      <c r="L111" s="73">
        <f>I111+J111</f>
        <v>115.07180507280187</v>
      </c>
      <c r="M111" s="22"/>
      <c r="N111" s="71" t="s">
        <v>45</v>
      </c>
      <c r="O111" s="87">
        <f t="shared" si="14"/>
        <v>0.25094391724555654</v>
      </c>
      <c r="P111" s="88">
        <f t="shared" si="15"/>
        <v>-0.13411820880766356</v>
      </c>
      <c r="Q111" s="84"/>
      <c r="R111" s="88">
        <f t="shared" si="16"/>
        <v>2.0391237759556757E-2</v>
      </c>
    </row>
    <row r="112" spans="2:18" s="1" customFormat="1" ht="15" thickBot="1" x14ac:dyDescent="0.25">
      <c r="B112" s="71" t="s">
        <v>46</v>
      </c>
      <c r="C112" s="72">
        <v>133.81719259164308</v>
      </c>
      <c r="D112" s="73">
        <v>2.8314616257015728</v>
      </c>
      <c r="E112" s="22"/>
      <c r="F112" s="73">
        <f>C112+D112</f>
        <v>136.64865421734464</v>
      </c>
      <c r="G112" s="22"/>
      <c r="H112" s="71" t="s">
        <v>46</v>
      </c>
      <c r="I112" s="72">
        <v>142.19637141155019</v>
      </c>
      <c r="J112" s="73">
        <v>0.96598238935435154</v>
      </c>
      <c r="K112" s="22"/>
      <c r="L112" s="73">
        <f>I112+J112</f>
        <v>143.16235380090453</v>
      </c>
      <c r="M112" s="22"/>
      <c r="N112" s="71" t="s">
        <v>46</v>
      </c>
      <c r="O112" s="87">
        <f t="shared" si="14"/>
        <v>-5.8926811821771286E-2</v>
      </c>
      <c r="P112" s="88">
        <f t="shared" si="15"/>
        <v>1.9311731320423764</v>
      </c>
      <c r="Q112" s="84"/>
      <c r="R112" s="88">
        <f t="shared" si="16"/>
        <v>-4.5498690197693037E-2</v>
      </c>
    </row>
    <row r="113" spans="2:18" s="1" customFormat="1" ht="16.5" thickTop="1" thickBot="1" x14ac:dyDescent="0.3">
      <c r="B113" s="61" t="s">
        <v>47</v>
      </c>
      <c r="C113" s="62">
        <f>SUM(C114:C116)</f>
        <v>1522.9499164753179</v>
      </c>
      <c r="D113" s="62">
        <f>SUM(D114:D116)</f>
        <v>261.41644849491092</v>
      </c>
      <c r="E113" s="63"/>
      <c r="F113" s="64">
        <f>SUM(F114:F116)</f>
        <v>1784.3663649702287</v>
      </c>
      <c r="G113" s="22"/>
      <c r="H113" s="61" t="s">
        <v>47</v>
      </c>
      <c r="I113" s="62">
        <f>SUM(I114:I116)</f>
        <v>1423.2475473481572</v>
      </c>
      <c r="J113" s="62">
        <f>SUM(J114:J116)</f>
        <v>235.36383086971381</v>
      </c>
      <c r="K113" s="63"/>
      <c r="L113" s="64">
        <f>SUM(L114:L116)</f>
        <v>1658.6113782178713</v>
      </c>
      <c r="M113" s="22"/>
      <c r="N113" s="61" t="s">
        <v>47</v>
      </c>
      <c r="O113" s="80">
        <f t="shared" si="14"/>
        <v>7.0052725060323784E-2</v>
      </c>
      <c r="P113" s="80">
        <f t="shared" si="15"/>
        <v>0.11069082929576646</v>
      </c>
      <c r="Q113" s="81"/>
      <c r="R113" s="82">
        <f t="shared" si="16"/>
        <v>7.5819440529509396E-2</v>
      </c>
    </row>
    <row r="114" spans="2:18" s="1" customFormat="1" ht="15" thickTop="1" x14ac:dyDescent="0.2">
      <c r="B114" s="71" t="s">
        <v>48</v>
      </c>
      <c r="C114" s="72">
        <v>529.38079471491096</v>
      </c>
      <c r="D114" s="73">
        <v>159.75249843261011</v>
      </c>
      <c r="E114" s="22"/>
      <c r="F114" s="73">
        <f>C114+D114</f>
        <v>689.13329314752104</v>
      </c>
      <c r="G114" s="22"/>
      <c r="H114" s="71" t="s">
        <v>48</v>
      </c>
      <c r="I114" s="72">
        <v>140.37285095173763</v>
      </c>
      <c r="J114" s="73">
        <v>62.199361027014987</v>
      </c>
      <c r="K114" s="22"/>
      <c r="L114" s="73">
        <f>I114+J114</f>
        <v>202.57221197875262</v>
      </c>
      <c r="M114" s="22"/>
      <c r="N114" s="71" t="s">
        <v>48</v>
      </c>
      <c r="O114" s="87">
        <f t="shared" si="14"/>
        <v>2.7712477243688691</v>
      </c>
      <c r="P114" s="88">
        <f t="shared" si="15"/>
        <v>1.5683945268059101</v>
      </c>
      <c r="Q114" s="84"/>
      <c r="R114" s="88">
        <f t="shared" si="16"/>
        <v>2.4019142429061437</v>
      </c>
    </row>
    <row r="115" spans="2:18" s="1" customFormat="1" ht="14.25" x14ac:dyDescent="0.2">
      <c r="B115" s="71" t="s">
        <v>49</v>
      </c>
      <c r="C115" s="72">
        <v>254.86260324538313</v>
      </c>
      <c r="D115" s="73">
        <v>69.125666164576174</v>
      </c>
      <c r="E115" s="22"/>
      <c r="F115" s="73">
        <f>C115+D115</f>
        <v>323.98826940995929</v>
      </c>
      <c r="G115" s="22"/>
      <c r="H115" s="71" t="s">
        <v>49</v>
      </c>
      <c r="I115" s="72">
        <v>326.78179357976063</v>
      </c>
      <c r="J115" s="73">
        <v>91.057089492534672</v>
      </c>
      <c r="K115" s="22"/>
      <c r="L115" s="73">
        <f>I115+J115</f>
        <v>417.83888307229529</v>
      </c>
      <c r="M115" s="22"/>
      <c r="N115" s="71" t="s">
        <v>49</v>
      </c>
      <c r="O115" s="87">
        <f t="shared" si="14"/>
        <v>-0.22008322295600447</v>
      </c>
      <c r="P115" s="88">
        <f t="shared" si="15"/>
        <v>-0.24085355077988246</v>
      </c>
      <c r="Q115" s="84"/>
      <c r="R115" s="88">
        <f t="shared" si="16"/>
        <v>-0.2246095743226888</v>
      </c>
    </row>
    <row r="116" spans="2:18" s="1" customFormat="1" ht="15" thickBot="1" x14ac:dyDescent="0.25">
      <c r="B116" s="71" t="s">
        <v>50</v>
      </c>
      <c r="C116" s="72">
        <v>738.70651851502373</v>
      </c>
      <c r="D116" s="73">
        <v>32.538283897724654</v>
      </c>
      <c r="E116" s="22"/>
      <c r="F116" s="73">
        <f>C116+D116</f>
        <v>771.24480241274841</v>
      </c>
      <c r="G116" s="22"/>
      <c r="H116" s="71" t="s">
        <v>50</v>
      </c>
      <c r="I116" s="72">
        <v>956.09290281665903</v>
      </c>
      <c r="J116" s="73">
        <v>82.107380350164135</v>
      </c>
      <c r="K116" s="22"/>
      <c r="L116" s="73">
        <f>I116+J116</f>
        <v>1038.2002831668233</v>
      </c>
      <c r="M116" s="22"/>
      <c r="N116" s="71" t="s">
        <v>50</v>
      </c>
      <c r="O116" s="87">
        <f t="shared" si="14"/>
        <v>-0.22736951990880061</v>
      </c>
      <c r="P116" s="88">
        <f t="shared" si="15"/>
        <v>-0.60371060726869707</v>
      </c>
      <c r="Q116" s="84"/>
      <c r="R116" s="88">
        <f t="shared" si="16"/>
        <v>-0.25713293001595061</v>
      </c>
    </row>
    <row r="117" spans="2:18" s="1" customFormat="1" ht="16.5" thickTop="1" thickBot="1" x14ac:dyDescent="0.3">
      <c r="B117" s="61" t="s">
        <v>51</v>
      </c>
      <c r="C117" s="62">
        <f>P20</f>
        <v>533.06015798360079</v>
      </c>
      <c r="D117" s="62">
        <f>P44</f>
        <v>209.1312593174255</v>
      </c>
      <c r="E117" s="63"/>
      <c r="F117" s="64">
        <f>C117+D117</f>
        <v>742.19141730102626</v>
      </c>
      <c r="G117" s="22"/>
      <c r="H117" s="61" t="s">
        <v>51</v>
      </c>
      <c r="I117" s="62">
        <f>O20</f>
        <v>408.35936162687921</v>
      </c>
      <c r="J117" s="62">
        <f>O44</f>
        <v>107.17428121569807</v>
      </c>
      <c r="K117" s="63"/>
      <c r="L117" s="64">
        <f>I117+J117</f>
        <v>515.53364284257725</v>
      </c>
      <c r="M117" s="22"/>
      <c r="N117" s="61" t="s">
        <v>51</v>
      </c>
      <c r="O117" s="80">
        <f t="shared" si="14"/>
        <v>0.30537024022155657</v>
      </c>
      <c r="P117" s="80">
        <f t="shared" si="15"/>
        <v>0.95131944852076655</v>
      </c>
      <c r="Q117" s="81"/>
      <c r="R117" s="82">
        <f t="shared" si="16"/>
        <v>0.43965661136815659</v>
      </c>
    </row>
    <row r="118" spans="2:18" s="1" customFormat="1" ht="16.5" thickTop="1" thickBot="1" x14ac:dyDescent="0.3">
      <c r="B118" s="61" t="s">
        <v>52</v>
      </c>
      <c r="C118" s="62">
        <f>SUM(C117,C113,C109,C93,C84)</f>
        <v>96413.625894402503</v>
      </c>
      <c r="D118" s="62">
        <f>SUM(D117,D113,D109,D93,D84)</f>
        <v>13574.78229391883</v>
      </c>
      <c r="E118" s="63"/>
      <c r="F118" s="64">
        <f>SUM(F117,F113,F109,F93,F84)</f>
        <v>109988.40818832131</v>
      </c>
      <c r="G118" s="22"/>
      <c r="H118" s="61" t="s">
        <v>52</v>
      </c>
      <c r="I118" s="62">
        <f>SUM(I117,I113,I109,I93,I84)</f>
        <v>86084.821227241016</v>
      </c>
      <c r="J118" s="62">
        <f>SUM(J117,J113,J109,J93,J84)</f>
        <v>13315.314534528468</v>
      </c>
      <c r="K118" s="63"/>
      <c r="L118" s="64">
        <f>SUM(L117,L113,L109,L93,L84)</f>
        <v>99400.135761769503</v>
      </c>
      <c r="M118" s="22"/>
      <c r="N118" s="61" t="s">
        <v>52</v>
      </c>
      <c r="O118" s="80">
        <f t="shared" si="14"/>
        <v>0.11998404039076993</v>
      </c>
      <c r="P118" s="80">
        <f t="shared" si="15"/>
        <v>1.9486416090098713E-2</v>
      </c>
      <c r="Q118" s="81"/>
      <c r="R118" s="82">
        <f t="shared" si="16"/>
        <v>0.10652170990921506</v>
      </c>
    </row>
    <row r="119" spans="2:18" s="1" customFormat="1" ht="16.5" thickTop="1" thickBot="1" x14ac:dyDescent="0.3">
      <c r="B119" s="61" t="s">
        <v>53</v>
      </c>
      <c r="C119" s="62">
        <f>P24</f>
        <v>438.01491836865216</v>
      </c>
      <c r="D119" s="62">
        <f>P48</f>
        <v>70.91361941223694</v>
      </c>
      <c r="E119" s="63"/>
      <c r="F119" s="64">
        <f>SUM(F120:F124)</f>
        <v>508.92853778088909</v>
      </c>
      <c r="G119" s="22"/>
      <c r="H119" s="61" t="s">
        <v>53</v>
      </c>
      <c r="I119" s="62">
        <f>O24</f>
        <v>657.97792087165112</v>
      </c>
      <c r="J119" s="62">
        <f>O48</f>
        <v>32.551844499349883</v>
      </c>
      <c r="K119" s="63"/>
      <c r="L119" s="64">
        <f>SUM(L120:L124)</f>
        <v>690.52976537100108</v>
      </c>
      <c r="M119" s="22"/>
      <c r="N119" s="61" t="s">
        <v>53</v>
      </c>
      <c r="O119" s="80">
        <f t="shared" si="14"/>
        <v>-0.33430149481551708</v>
      </c>
      <c r="P119" s="80">
        <f t="shared" si="15"/>
        <v>1.1784823718254493</v>
      </c>
      <c r="Q119" s="81"/>
      <c r="R119" s="82">
        <f t="shared" si="16"/>
        <v>-0.26298826885839321</v>
      </c>
    </row>
    <row r="120" spans="2:18" s="1" customFormat="1" ht="15" thickTop="1" x14ac:dyDescent="0.2">
      <c r="B120" s="71" t="s">
        <v>54</v>
      </c>
      <c r="C120" s="74"/>
      <c r="D120" s="74"/>
      <c r="E120" s="22"/>
      <c r="F120" s="73">
        <v>20.044791242923065</v>
      </c>
      <c r="G120" s="2"/>
      <c r="H120" s="71" t="s">
        <v>54</v>
      </c>
      <c r="I120" s="74"/>
      <c r="J120" s="74"/>
      <c r="K120" s="22"/>
      <c r="L120" s="73">
        <v>71.786556783795405</v>
      </c>
      <c r="M120" s="22"/>
      <c r="N120" s="71" t="s">
        <v>54</v>
      </c>
      <c r="O120" s="91"/>
      <c r="P120" s="91"/>
      <c r="Q120" s="84"/>
      <c r="R120" s="88">
        <f t="shared" si="16"/>
        <v>-0.72077235431010622</v>
      </c>
    </row>
    <row r="121" spans="2:18" s="1" customFormat="1" ht="14.25" x14ac:dyDescent="0.2">
      <c r="B121" s="71" t="s">
        <v>55</v>
      </c>
      <c r="C121" s="75"/>
      <c r="D121" s="75"/>
      <c r="E121" s="22"/>
      <c r="F121" s="73">
        <v>383.57798008704299</v>
      </c>
      <c r="G121" s="22"/>
      <c r="H121" s="71" t="s">
        <v>55</v>
      </c>
      <c r="I121" s="75"/>
      <c r="J121" s="75"/>
      <c r="K121" s="22"/>
      <c r="L121" s="73">
        <v>461.33787401731325</v>
      </c>
      <c r="M121" s="22"/>
      <c r="N121" s="71" t="s">
        <v>55</v>
      </c>
      <c r="O121" s="92"/>
      <c r="P121" s="92"/>
      <c r="Q121" s="84"/>
      <c r="R121" s="88">
        <f t="shared" si="16"/>
        <v>-0.16855302438783093</v>
      </c>
    </row>
    <row r="122" spans="2:18" s="1" customFormat="1" ht="14.25" x14ac:dyDescent="0.2">
      <c r="B122" s="71" t="s">
        <v>56</v>
      </c>
      <c r="C122" s="75"/>
      <c r="D122" s="75"/>
      <c r="E122" s="22"/>
      <c r="F122" s="73">
        <v>73.079094811830913</v>
      </c>
      <c r="G122" s="22"/>
      <c r="H122" s="71" t="s">
        <v>56</v>
      </c>
      <c r="I122" s="75"/>
      <c r="J122" s="75"/>
      <c r="K122" s="22"/>
      <c r="L122" s="73">
        <v>40.054646984812827</v>
      </c>
      <c r="M122" s="22"/>
      <c r="N122" s="71" t="s">
        <v>56</v>
      </c>
      <c r="O122" s="92"/>
      <c r="P122" s="92"/>
      <c r="Q122" s="84"/>
      <c r="R122" s="88">
        <f t="shared" si="16"/>
        <v>0.8244848054593934</v>
      </c>
    </row>
    <row r="123" spans="2:18" s="1" customFormat="1" ht="14.25" x14ac:dyDescent="0.2">
      <c r="B123" s="71" t="s">
        <v>57</v>
      </c>
      <c r="C123" s="75"/>
      <c r="D123" s="75"/>
      <c r="E123" s="22"/>
      <c r="F123" s="73">
        <v>0</v>
      </c>
      <c r="G123" s="22"/>
      <c r="H123" s="71" t="s">
        <v>57</v>
      </c>
      <c r="I123" s="75"/>
      <c r="J123" s="75"/>
      <c r="K123" s="22"/>
      <c r="L123" s="73">
        <v>14.023364742884342</v>
      </c>
      <c r="M123" s="22"/>
      <c r="N123" s="71" t="s">
        <v>57</v>
      </c>
      <c r="O123" s="92"/>
      <c r="P123" s="92"/>
      <c r="Q123" s="84"/>
      <c r="R123" s="88">
        <f t="shared" si="16"/>
        <v>-1</v>
      </c>
    </row>
    <row r="124" spans="2:18" s="1" customFormat="1" ht="15" thickBot="1" x14ac:dyDescent="0.25">
      <c r="B124" s="71" t="s">
        <v>20</v>
      </c>
      <c r="C124" s="75"/>
      <c r="D124" s="75"/>
      <c r="E124" s="22"/>
      <c r="F124" s="73">
        <v>32.226671639092132</v>
      </c>
      <c r="G124" s="76"/>
      <c r="H124" s="71" t="s">
        <v>20</v>
      </c>
      <c r="I124" s="75"/>
      <c r="J124" s="75"/>
      <c r="K124" s="22"/>
      <c r="L124" s="73">
        <v>103.32732284219513</v>
      </c>
      <c r="M124" s="22"/>
      <c r="N124" s="71" t="s">
        <v>20</v>
      </c>
      <c r="O124" s="92"/>
      <c r="P124" s="92"/>
      <c r="Q124" s="84"/>
      <c r="R124" s="88">
        <f t="shared" si="16"/>
        <v>-0.68811084277960277</v>
      </c>
    </row>
    <row r="125" spans="2:18" s="1" customFormat="1" ht="16.5" thickTop="1" thickBot="1" x14ac:dyDescent="0.3">
      <c r="B125" s="61" t="s">
        <v>58</v>
      </c>
      <c r="C125" s="62">
        <f t="shared" ref="C125:D125" si="19">C119+C118</f>
        <v>96851.640812771162</v>
      </c>
      <c r="D125" s="62">
        <f t="shared" si="19"/>
        <v>13645.695913331067</v>
      </c>
      <c r="E125" s="63"/>
      <c r="F125" s="64">
        <f>F119+F118</f>
        <v>110497.33672610219</v>
      </c>
      <c r="G125" s="77"/>
      <c r="H125" s="61" t="s">
        <v>58</v>
      </c>
      <c r="I125" s="62">
        <f t="shared" ref="I125:J125" si="20">I119+I118</f>
        <v>86742.799148112666</v>
      </c>
      <c r="J125" s="62">
        <f t="shared" si="20"/>
        <v>13347.866379027819</v>
      </c>
      <c r="K125" s="63"/>
      <c r="L125" s="64">
        <f>L119+L118</f>
        <v>100090.6655271405</v>
      </c>
      <c r="M125" s="22"/>
      <c r="N125" s="61" t="s">
        <v>58</v>
      </c>
      <c r="O125" s="80">
        <f>C125/I125-1</f>
        <v>0.11653810764623507</v>
      </c>
      <c r="P125" s="80">
        <f>D125/J125-1</f>
        <v>2.2312894499093794E-2</v>
      </c>
      <c r="Q125" s="81"/>
      <c r="R125" s="82">
        <f>F125/L125-1</f>
        <v>0.10397244482443591</v>
      </c>
    </row>
    <row r="126" spans="2:18" ht="13.5" thickTop="1" x14ac:dyDescent="0.2">
      <c r="N126" s="22"/>
      <c r="O126" s="22"/>
      <c r="P126" s="22"/>
      <c r="Q126" s="22"/>
    </row>
    <row r="128" spans="2:18" ht="14.25" x14ac:dyDescent="0.2">
      <c r="B128" s="75"/>
      <c r="C128" s="22" t="s">
        <v>59</v>
      </c>
    </row>
    <row r="130" spans="2:2" ht="21" x14ac:dyDescent="0.35">
      <c r="B130" s="94" t="s">
        <v>74</v>
      </c>
    </row>
  </sheetData>
  <mergeCells count="9">
    <mergeCell ref="C55:F55"/>
    <mergeCell ref="I55:L55"/>
    <mergeCell ref="O55:R55"/>
    <mergeCell ref="C5:F5"/>
    <mergeCell ref="I5:L5"/>
    <mergeCell ref="O5:R5"/>
    <mergeCell ref="C30:F30"/>
    <mergeCell ref="I30:L30"/>
    <mergeCell ref="O30:R30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(C2)&amp;C&amp;"Arial,Regular"&amp;10&amp;K000000Do użytku wewnętrznego / Internal use (C2)</oddFooter>
    <evenFooter>&amp;C&amp;"Arial,Regular"&amp;10&amp;K000000Do użytku wewnętrznego / Internal use (C2)&amp;L&amp;"Arial,Regular"&amp;10&amp;K000000Do użytku wewnętrznego / Internal use (C2)</evenFooter>
    <firstFooter>&amp;C&amp;"Arial,Regular"&amp;10&amp;K000000Do użytku wewnętrznego / Internal use (C2)&amp;L&amp;"Arial,Regular"&amp;10&amp;K000000Do użytku wewnętrznego / Internal use (C2)</firstFooter>
  </headerFooter>
  <ignoredErrors>
    <ignoredError sqref="O106:R106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E1C5AB5A-0EB4-4726-818D-4F999E9D4FA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szacunek rynku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2025-02-05T07:36:19Z</dcterms:created>
  <dcterms:modified xsi:type="dcterms:W3CDTF">2025-02-12T12:18:54Z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8394508a-0f2a-4e54-847a-7b79c121a4cd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