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I-IV kw 2024\"/>
    </mc:Choice>
  </mc:AlternateContent>
  <xr:revisionPtr revIDLastSave="0" documentId="8_{79BA4160-1C72-4265-92BC-D611D2D5B754}" xr6:coauthVersionLast="47" xr6:coauthVersionMax="47" xr10:uidLastSave="{00000000-0000-0000-0000-000000000000}"/>
  <bookViews>
    <workbookView xWindow="30180" yWindow="2130" windowWidth="21600" windowHeight="11295" xr2:uid="{F1CC8EDD-1C25-43E5-9B9B-3C8840B5E161}"/>
  </bookViews>
  <sheets>
    <sheet name="zielone aktywa I-IV kw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30" i="1" s="1"/>
  <c r="M7" i="1"/>
  <c r="M30" i="1" s="1"/>
  <c r="I7" i="1"/>
  <c r="I30" i="1" s="1"/>
  <c r="H7" i="1"/>
  <c r="H30" i="1" s="1"/>
  <c r="D30" i="1"/>
  <c r="C30" i="1"/>
  <c r="I31" i="1" l="1"/>
  <c r="H31" i="1"/>
  <c r="D31" i="1"/>
  <c r="C31" i="1"/>
  <c r="N35" i="1"/>
  <c r="M35" i="1"/>
  <c r="N34" i="1"/>
  <c r="M34" i="1"/>
  <c r="N33" i="1"/>
  <c r="M33" i="1"/>
  <c r="N32" i="1"/>
  <c r="M32" i="1"/>
  <c r="K36" i="1"/>
  <c r="K35" i="1"/>
  <c r="K34" i="1"/>
  <c r="K33" i="1"/>
  <c r="K32" i="1"/>
  <c r="F36" i="1"/>
  <c r="F34" i="1"/>
  <c r="F33" i="1"/>
  <c r="F32" i="1"/>
  <c r="P34" i="1" l="1"/>
  <c r="P33" i="1"/>
  <c r="P35" i="1"/>
  <c r="P32" i="1"/>
  <c r="K23" i="1" l="1"/>
  <c r="K22" i="1"/>
  <c r="K20" i="1"/>
  <c r="I24" i="1"/>
  <c r="H24" i="1"/>
  <c r="I21" i="1"/>
  <c r="H21" i="1"/>
  <c r="I18" i="1"/>
  <c r="H18" i="1"/>
  <c r="I15" i="1"/>
  <c r="H15" i="1"/>
  <c r="I12" i="1"/>
  <c r="H12" i="1"/>
  <c r="I9" i="1"/>
  <c r="H9" i="1"/>
  <c r="D24" i="1"/>
  <c r="C24" i="1"/>
  <c r="D21" i="1"/>
  <c r="C21" i="1"/>
  <c r="D18" i="1"/>
  <c r="C18" i="1"/>
  <c r="D15" i="1"/>
  <c r="C15" i="1"/>
  <c r="D12" i="1"/>
  <c r="C12" i="1"/>
  <c r="D9" i="1"/>
  <c r="C9" i="1"/>
  <c r="F35" i="1"/>
  <c r="N36" i="1"/>
  <c r="N31" i="1" s="1"/>
  <c r="M36" i="1"/>
  <c r="M31" i="1" s="1"/>
  <c r="N26" i="1"/>
  <c r="M26" i="1"/>
  <c r="N25" i="1"/>
  <c r="M25" i="1"/>
  <c r="N23" i="1"/>
  <c r="M23" i="1"/>
  <c r="N22" i="1"/>
  <c r="M22" i="1"/>
  <c r="N20" i="1"/>
  <c r="M20" i="1"/>
  <c r="N19" i="1"/>
  <c r="M19" i="1"/>
  <c r="N17" i="1"/>
  <c r="M17" i="1"/>
  <c r="N16" i="1"/>
  <c r="M16" i="1"/>
  <c r="N14" i="1"/>
  <c r="M14" i="1"/>
  <c r="N13" i="1"/>
  <c r="M13" i="1"/>
  <c r="N11" i="1"/>
  <c r="M11" i="1"/>
  <c r="N10" i="1"/>
  <c r="M10" i="1"/>
  <c r="P11" i="1" l="1"/>
  <c r="P36" i="1"/>
  <c r="M21" i="1"/>
  <c r="P31" i="1"/>
  <c r="P20" i="1"/>
  <c r="M15" i="1"/>
  <c r="N18" i="1"/>
  <c r="M18" i="1"/>
  <c r="K18" i="1"/>
  <c r="K21" i="1"/>
  <c r="P26" i="1"/>
  <c r="I28" i="1"/>
  <c r="I38" i="1" s="1"/>
  <c r="P25" i="1"/>
  <c r="N21" i="1"/>
  <c r="P21" i="1" s="1"/>
  <c r="N15" i="1"/>
  <c r="P14" i="1"/>
  <c r="P19" i="1"/>
  <c r="C28" i="1"/>
  <c r="C38" i="1" s="1"/>
  <c r="H28" i="1"/>
  <c r="H38" i="1" s="1"/>
  <c r="M24" i="1"/>
  <c r="N24" i="1"/>
  <c r="D28" i="1"/>
  <c r="D38" i="1" s="1"/>
  <c r="M12" i="1"/>
  <c r="P13" i="1"/>
  <c r="N12" i="1"/>
  <c r="N9" i="1"/>
  <c r="M9" i="1"/>
  <c r="P22" i="1"/>
  <c r="P17" i="1"/>
  <c r="P23" i="1"/>
  <c r="P16" i="1"/>
  <c r="P10" i="1"/>
  <c r="P15" i="1" l="1"/>
  <c r="P18" i="1"/>
  <c r="P24" i="1"/>
  <c r="N28" i="1"/>
  <c r="N38" i="1" s="1"/>
  <c r="F38" i="1"/>
  <c r="K38" i="1"/>
  <c r="K28" i="1"/>
  <c r="F28" i="1"/>
  <c r="P12" i="1"/>
  <c r="P9" i="1"/>
  <c r="M28" i="1"/>
  <c r="M38" i="1" s="1"/>
  <c r="K31" i="1"/>
  <c r="K26" i="1"/>
  <c r="K25" i="1"/>
  <c r="K24" i="1"/>
  <c r="K19" i="1"/>
  <c r="K17" i="1"/>
  <c r="K16" i="1"/>
  <c r="K15" i="1"/>
  <c r="K14" i="1"/>
  <c r="K13" i="1"/>
  <c r="K12" i="1"/>
  <c r="K11" i="1"/>
  <c r="K10" i="1"/>
  <c r="K9" i="1"/>
  <c r="F31" i="1"/>
  <c r="F26" i="1"/>
  <c r="F23" i="1"/>
  <c r="F19" i="1"/>
  <c r="F16" i="1"/>
  <c r="F25" i="1"/>
  <c r="F24" i="1"/>
  <c r="F22" i="1"/>
  <c r="F21" i="1"/>
  <c r="F20" i="1"/>
  <c r="F18" i="1"/>
  <c r="F17" i="1"/>
  <c r="F15" i="1"/>
  <c r="F14" i="1"/>
  <c r="F13" i="1"/>
  <c r="F12" i="1"/>
  <c r="F11" i="1"/>
  <c r="F10" i="1"/>
  <c r="F9" i="1"/>
  <c r="P38" i="1" l="1"/>
  <c r="P28" i="1"/>
</calcChain>
</file>

<file path=xl/sharedStrings.xml><?xml version="1.0" encoding="utf-8"?>
<sst xmlns="http://schemas.openxmlformats.org/spreadsheetml/2006/main" count="40" uniqueCount="34">
  <si>
    <t>Finansowanie leasingiem</t>
  </si>
  <si>
    <t>osobowe - zeroemisyjne</t>
  </si>
  <si>
    <t>osobowe - hybryda plug-in</t>
  </si>
  <si>
    <t>o masie do 3,5 tony - zeroemisyjne</t>
  </si>
  <si>
    <t>o masie do 3,5 tony - hybryda plug-in</t>
  </si>
  <si>
    <t>o masie powyżej 3,5 tony - zeroemisyjne</t>
  </si>
  <si>
    <t>o masie powyżej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</si>
  <si>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</si>
  <si>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</si>
  <si>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</si>
  <si>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</si>
  <si>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</si>
  <si>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</si>
  <si>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fotowoltaika</t>
  </si>
  <si>
    <t>wiatraki i turbiny wiatrowe</t>
  </si>
  <si>
    <t>stacje ładowania pojazdów elektrycznych (na użytek własny i komercyjny)</t>
  </si>
  <si>
    <t>Finansowanie pożyczką</t>
  </si>
  <si>
    <t>Finansowanie leasing &amp; pożyczka</t>
  </si>
  <si>
    <t>Osobowe 
- suma aktywów zielonych</t>
  </si>
  <si>
    <t>o masie do 3,5 tony 
- suma aktywów zielonych</t>
  </si>
  <si>
    <t>o masie powyzej 3,5 tony 
- suma aktywów zielonych</t>
  </si>
  <si>
    <t>ciagniki siodlowe 
- suma aktywów zielonych</t>
  </si>
  <si>
    <t>autobusy 
- suma aktywów zielonych</t>
  </si>
  <si>
    <t>inne pojazdy 
- suma aktywów zielonych</t>
  </si>
  <si>
    <t>MiU
- suma aktywów zielonych</t>
  </si>
  <si>
    <t>Ruchomości razem
- suma aktywów zielonych</t>
  </si>
  <si>
    <t>Pojazdy razem
- suma aktywów zielonych</t>
  </si>
  <si>
    <t>zmiana [r/r]</t>
  </si>
  <si>
    <t>I-XII 2023</t>
  </si>
  <si>
    <t>I-XII 2024</t>
  </si>
  <si>
    <t>magazyny energii</t>
  </si>
  <si>
    <t>pompy ciepła</t>
  </si>
  <si>
    <t>Finansowanie zieonych aktywów</t>
  </si>
  <si>
    <t>Związek Polskiego Leasingu, Warszawa, dnia 17-02-2025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</si>
</sst>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b/>
      <sz val="16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8">
    <border>
      <left/>
      <right/>
      <top/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  <border>
      <left style="thin">
        <color rgb="FF7E93A5"/>
      </left>
      <right style="thin">
        <color rgb="FF7E93A5"/>
      </right>
      <top/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/>
      <right/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6" fillId="0" borderId="0" applyBorder="0"/>
    <xf numFmtId="9" fontId="10" fillId="0" borderId="0" applyFont="0" applyFill="0" applyBorder="0" applyAlignment="0" applyProtection="0"/>
    <xf numFmtId="0" fontId="11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165" fontId="0" fillId="0" borderId="1" xfId="1" applyNumberFormat="1" applyFont="1" applyBorder="1" applyAlignment="1">
      <alignment vertical="center"/>
    </xf>
    <xf numFmtId="0" fontId="8" fillId="2" borderId="2" xfId="2" applyFont="1" applyFill="1" applyBorder="1" applyAlignment="1">
      <alignment horizontal="center" vertical="center" wrapText="1"/>
    </xf>
    <xf numFmtId="165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 wrapText="1"/>
    </xf>
    <xf numFmtId="164" fontId="0" fillId="0" borderId="3" xfId="0" applyNumberFormat="1" applyBorder="1" applyAlignment="1">
      <alignment vertical="center"/>
    </xf>
    <xf numFmtId="165" fontId="0" fillId="0" borderId="3" xfId="1" applyNumberFormat="1" applyFont="1" applyBorder="1" applyAlignment="1">
      <alignment vertical="center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vertical="center" wrapText="1"/>
    </xf>
    <xf numFmtId="164" fontId="9" fillId="0" borderId="5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65" fontId="9" fillId="0" borderId="7" xfId="1" applyNumberFormat="1" applyFont="1" applyBorder="1" applyAlignment="1">
      <alignment vertical="center"/>
    </xf>
    <xf numFmtId="164" fontId="9" fillId="0" borderId="4" xfId="0" applyNumberFormat="1" applyFont="1" applyBorder="1" applyAlignment="1">
      <alignment vertical="center"/>
    </xf>
    <xf numFmtId="0" fontId="0" fillId="0" borderId="1" xfId="0" applyBorder="1" applyAlignment="1">
      <alignment wrapText="1"/>
    </xf>
    <xf numFmtId="165" fontId="0" fillId="0" borderId="1" xfId="1" applyNumberFormat="1" applyFont="1" applyBorder="1"/>
    <xf numFmtId="0" fontId="0" fillId="0" borderId="3" xfId="0" applyBorder="1" applyAlignment="1">
      <alignment wrapText="1"/>
    </xf>
    <xf numFmtId="164" fontId="0" fillId="0" borderId="3" xfId="0" applyNumberFormat="1" applyBorder="1"/>
    <xf numFmtId="165" fontId="0" fillId="0" borderId="3" xfId="1" applyNumberFormat="1" applyFont="1" applyBorder="1"/>
    <xf numFmtId="0" fontId="8" fillId="0" borderId="0" xfId="2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2" applyFont="1"/>
  </cellXfs>
  <cellStyles count="5">
    <cellStyle name="Normalny" xfId="0" builtinId="0"/>
    <cellStyle name="Normalny 7" xfId="4" xr:uid="{6319B0BB-186E-4A9B-ACE2-1F8F83A0902D}"/>
    <cellStyle name="Normalny_Leasing market at the end of 2005" xfId="2" xr:uid="{BA51D5F0-93B2-4953-85BE-32F85AF12BA3}"/>
    <cellStyle name="Procentowy" xfId="1" builtinId="5"/>
    <cellStyle name="Procentowy 2" xfId="3" xr:uid="{3CC47636-826D-4356-92B5-D5B340C419F7}"/>
  </cellStyles>
  <dxfs count="0"/>
  <tableStyles count="0" defaultTableStyle="TableStyleMedium2" defaultPivotStyle="PivotStyleLight16"/>
  <colors>
    <mruColors>
      <color rgb="FF7E93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D46F2-57C9-4CBA-91CC-0B4100E94069}">
  <sheetPr>
    <pageSetUpPr autoPageBreaks="0"/>
  </sheetPr>
  <dimension ref="B1:P41"/>
  <sheetViews>
    <sheetView showGridLines="0" tabSelected="1" workbookViewId="0">
      <selection activeCell="B43" sqref="B43"/>
    </sheetView>
  </sheetViews>
  <sheetFormatPr defaultRowHeight="15" x14ac:dyDescent="0.25"/>
  <cols>
    <col min="1" max="1" width="4.42578125" customWidth="1"/>
    <col min="2" max="2" width="43.42578125" customWidth="1"/>
    <col min="3" max="4" width="10.7109375" customWidth="1"/>
    <col min="5" max="5" width="1.5703125" customWidth="1"/>
    <col min="6" max="6" width="10.7109375" customWidth="1"/>
    <col min="8" max="9" width="10.7109375" customWidth="1"/>
    <col min="10" max="10" width="1.5703125" customWidth="1"/>
    <col min="11" max="11" width="10.7109375" customWidth="1"/>
    <col min="13" max="14" width="10.7109375" customWidth="1"/>
    <col min="15" max="15" width="1.5703125" customWidth="1"/>
    <col min="16" max="16" width="10.7109375" customWidth="1"/>
  </cols>
  <sheetData>
    <row r="1" spans="2:16" ht="21" x14ac:dyDescent="0.35">
      <c r="B1" s="34" t="s">
        <v>33</v>
      </c>
    </row>
    <row r="3" spans="2:16" ht="21" x14ac:dyDescent="0.35">
      <c r="B3" s="7" t="s">
        <v>32</v>
      </c>
    </row>
    <row r="5" spans="2:16" s="2" customFormat="1" ht="55.5" customHeight="1" x14ac:dyDescent="0.25">
      <c r="C5" s="33" t="s">
        <v>0</v>
      </c>
      <c r="D5" s="33"/>
      <c r="E5" s="33"/>
      <c r="F5" s="33"/>
      <c r="H5" s="33" t="s">
        <v>16</v>
      </c>
      <c r="I5" s="33"/>
      <c r="J5" s="33"/>
      <c r="K5" s="33"/>
      <c r="M5" s="33" t="s">
        <v>17</v>
      </c>
      <c r="N5" s="33"/>
      <c r="O5" s="33"/>
      <c r="P5" s="33"/>
    </row>
    <row r="7" spans="2:16" s="9" customFormat="1" ht="31.5" x14ac:dyDescent="0.25">
      <c r="B7" s="8"/>
      <c r="C7" s="11" t="s">
        <v>28</v>
      </c>
      <c r="D7" s="11" t="s">
        <v>29</v>
      </c>
      <c r="F7" s="11" t="s">
        <v>27</v>
      </c>
      <c r="H7" s="11" t="str">
        <f>C7</f>
        <v>I-XII 2023</v>
      </c>
      <c r="I7" s="11" t="str">
        <f>D7</f>
        <v>I-XII 2024</v>
      </c>
      <c r="K7" s="11" t="s">
        <v>27</v>
      </c>
      <c r="M7" s="11" t="str">
        <f>C7</f>
        <v>I-XII 2023</v>
      </c>
      <c r="N7" s="11" t="str">
        <f>D7</f>
        <v>I-XII 2024</v>
      </c>
      <c r="P7" s="11" t="s">
        <v>27</v>
      </c>
    </row>
    <row r="8" spans="2:16" s="9" customFormat="1" ht="7.5" customHeight="1" thickBot="1" x14ac:dyDescent="0.3">
      <c r="B8" s="8"/>
      <c r="C8" s="32"/>
      <c r="D8" s="32"/>
      <c r="F8" s="32"/>
      <c r="H8" s="32"/>
      <c r="I8" s="32"/>
      <c r="K8" s="32"/>
      <c r="M8" s="32"/>
      <c r="N8" s="32"/>
      <c r="P8" s="32"/>
    </row>
    <row r="9" spans="2:16" s="21" customFormat="1" ht="32.25" thickBot="1" x14ac:dyDescent="0.3">
      <c r="B9" s="22" t="s">
        <v>18</v>
      </c>
      <c r="C9" s="23">
        <f>C10+C11</f>
        <v>3210.1510361090077</v>
      </c>
      <c r="D9" s="23">
        <f>D10+D11</f>
        <v>4168.8771566219166</v>
      </c>
      <c r="E9" s="24"/>
      <c r="F9" s="25">
        <f>D9/C9-1</f>
        <v>0.29865452115143198</v>
      </c>
      <c r="H9" s="26">
        <f>H10+H11</f>
        <v>93.039357386797789</v>
      </c>
      <c r="I9" s="23">
        <f>I10+I11</f>
        <v>72.314614592513578</v>
      </c>
      <c r="J9" s="24"/>
      <c r="K9" s="25">
        <f>I9/H9-1</f>
        <v>-0.22275242839569565</v>
      </c>
      <c r="M9" s="26">
        <f>C9+H9</f>
        <v>3303.1903934958054</v>
      </c>
      <c r="N9" s="23">
        <f>D9+I9</f>
        <v>4241.1917712144304</v>
      </c>
      <c r="O9" s="24"/>
      <c r="P9" s="25">
        <f>N9/M9-1</f>
        <v>0.28396830517720395</v>
      </c>
    </row>
    <row r="10" spans="2:16" s="3" customFormat="1" x14ac:dyDescent="0.25">
      <c r="B10" s="13" t="s">
        <v>1</v>
      </c>
      <c r="C10" s="14">
        <v>2047.4070913256376</v>
      </c>
      <c r="D10" s="14">
        <v>2159.8602077193309</v>
      </c>
      <c r="F10" s="15">
        <f t="shared" ref="F10:F25" si="0">D10/C10-1</f>
        <v>5.4924649264979974E-2</v>
      </c>
      <c r="H10" s="14">
        <v>40.212823931637608</v>
      </c>
      <c r="I10" s="14">
        <v>36.724288732556225</v>
      </c>
      <c r="K10" s="15">
        <f t="shared" ref="K10:K15" si="1">I10/H10-1</f>
        <v>-8.6751808453242263E-2</v>
      </c>
      <c r="M10" s="14">
        <f t="shared" ref="M10:M26" si="2">C10+H10</f>
        <v>2087.6199152572754</v>
      </c>
      <c r="N10" s="14">
        <f t="shared" ref="N10:N26" si="3">D10+I10</f>
        <v>2196.5844964518869</v>
      </c>
      <c r="P10" s="15">
        <f t="shared" ref="P10:P15" si="4">N10/M10-1</f>
        <v>5.219560342294538E-2</v>
      </c>
    </row>
    <row r="11" spans="2:16" s="3" customFormat="1" ht="15.75" thickBot="1" x14ac:dyDescent="0.3">
      <c r="B11" s="16" t="s">
        <v>2</v>
      </c>
      <c r="C11" s="17">
        <v>1162.7439447833704</v>
      </c>
      <c r="D11" s="17">
        <v>2009.0169489025857</v>
      </c>
      <c r="F11" s="12">
        <f t="shared" si="0"/>
        <v>0.7278240475179456</v>
      </c>
      <c r="H11" s="17">
        <v>52.826533455160181</v>
      </c>
      <c r="I11" s="17">
        <v>35.590325859957353</v>
      </c>
      <c r="K11" s="12">
        <f t="shared" si="1"/>
        <v>-0.32627936129545843</v>
      </c>
      <c r="M11" s="17">
        <f t="shared" si="2"/>
        <v>1215.5704782385305</v>
      </c>
      <c r="N11" s="17">
        <f t="shared" si="3"/>
        <v>2044.6072747625431</v>
      </c>
      <c r="P11" s="12">
        <f t="shared" si="4"/>
        <v>0.68201458604470244</v>
      </c>
    </row>
    <row r="12" spans="2:16" s="21" customFormat="1" ht="32.25" thickBot="1" x14ac:dyDescent="0.3">
      <c r="B12" s="22" t="s">
        <v>19</v>
      </c>
      <c r="C12" s="23">
        <f>C13+C14</f>
        <v>268.24679482208813</v>
      </c>
      <c r="D12" s="23">
        <f>D13+D14</f>
        <v>159.30566851171037</v>
      </c>
      <c r="E12" s="24"/>
      <c r="F12" s="25">
        <f t="shared" si="0"/>
        <v>-0.40612275118750929</v>
      </c>
      <c r="H12" s="26">
        <f>H13+H14</f>
        <v>2.3647622543956732</v>
      </c>
      <c r="I12" s="23">
        <f>I13+I14</f>
        <v>4.4649085790662744</v>
      </c>
      <c r="J12" s="24"/>
      <c r="K12" s="25">
        <f t="shared" si="1"/>
        <v>0.88810040872684004</v>
      </c>
      <c r="M12" s="26">
        <f t="shared" si="2"/>
        <v>270.61155707648379</v>
      </c>
      <c r="N12" s="23">
        <f t="shared" si="3"/>
        <v>163.77057709077664</v>
      </c>
      <c r="O12" s="24"/>
      <c r="P12" s="25">
        <f t="shared" si="4"/>
        <v>-0.39481307132610877</v>
      </c>
    </row>
    <row r="13" spans="2:16" s="3" customFormat="1" x14ac:dyDescent="0.25">
      <c r="B13" s="13" t="s">
        <v>3</v>
      </c>
      <c r="C13" s="14">
        <v>266.87964083584035</v>
      </c>
      <c r="D13" s="14">
        <v>158.00511717411797</v>
      </c>
      <c r="F13" s="15">
        <f t="shared" si="0"/>
        <v>-0.40795365026998032</v>
      </c>
      <c r="H13" s="14">
        <v>1.7042692275360054</v>
      </c>
      <c r="I13" s="14">
        <v>4.4649085790662744</v>
      </c>
      <c r="K13" s="15">
        <f t="shared" si="1"/>
        <v>1.6198375860611764</v>
      </c>
      <c r="M13" s="14">
        <f t="shared" si="2"/>
        <v>268.58391006337638</v>
      </c>
      <c r="N13" s="14">
        <f t="shared" si="3"/>
        <v>162.47002575318425</v>
      </c>
      <c r="P13" s="15">
        <f t="shared" si="4"/>
        <v>-0.39508652727988425</v>
      </c>
    </row>
    <row r="14" spans="2:16" s="3" customFormat="1" ht="15.75" thickBot="1" x14ac:dyDescent="0.3">
      <c r="B14" s="16" t="s">
        <v>4</v>
      </c>
      <c r="C14" s="17">
        <v>1.3671539862477657</v>
      </c>
      <c r="D14" s="17">
        <v>1.3005513375923861</v>
      </c>
      <c r="F14" s="12">
        <f t="shared" si="0"/>
        <v>-4.8716274337300192E-2</v>
      </c>
      <c r="H14" s="17">
        <v>0.66049302685966793</v>
      </c>
      <c r="I14" s="17">
        <v>0</v>
      </c>
      <c r="K14" s="12">
        <f t="shared" si="1"/>
        <v>-1</v>
      </c>
      <c r="M14" s="17">
        <f t="shared" si="2"/>
        <v>2.0276470131074338</v>
      </c>
      <c r="N14" s="17">
        <f t="shared" si="3"/>
        <v>1.3005513375923861</v>
      </c>
      <c r="P14" s="12">
        <f t="shared" si="4"/>
        <v>-0.35859085472710084</v>
      </c>
    </row>
    <row r="15" spans="2:16" s="21" customFormat="1" ht="32.25" thickBot="1" x14ac:dyDescent="0.3">
      <c r="B15" s="22" t="s">
        <v>20</v>
      </c>
      <c r="C15" s="23">
        <f>C16+C17</f>
        <v>14.30050023719792</v>
      </c>
      <c r="D15" s="23">
        <f>D16+D17</f>
        <v>16.049093934446539</v>
      </c>
      <c r="E15" s="24"/>
      <c r="F15" s="25">
        <f t="shared" si="0"/>
        <v>0.12227500214994191</v>
      </c>
      <c r="H15" s="26">
        <f>H16+H17</f>
        <v>0.32843372322506975</v>
      </c>
      <c r="I15" s="23">
        <f>I16+I17</f>
        <v>3.0046464467016363</v>
      </c>
      <c r="J15" s="24"/>
      <c r="K15" s="25">
        <f t="shared" si="1"/>
        <v>8.1484102704112562</v>
      </c>
      <c r="M15" s="26">
        <f t="shared" si="2"/>
        <v>14.628933960422989</v>
      </c>
      <c r="N15" s="23">
        <f t="shared" si="3"/>
        <v>19.053740381148174</v>
      </c>
      <c r="O15" s="24"/>
      <c r="P15" s="25">
        <f t="shared" si="4"/>
        <v>0.3024695054811255</v>
      </c>
    </row>
    <row r="16" spans="2:16" s="3" customFormat="1" x14ac:dyDescent="0.25">
      <c r="B16" s="13" t="s">
        <v>5</v>
      </c>
      <c r="C16" s="14">
        <v>7.8402721413163068</v>
      </c>
      <c r="D16" s="14">
        <v>16.049093934446539</v>
      </c>
      <c r="F16" s="15">
        <f>IFERROR(D16/C16-1,"")</f>
        <v>1.0470072524487715</v>
      </c>
      <c r="H16" s="14">
        <v>0</v>
      </c>
      <c r="I16" s="14">
        <v>3.0046464467016363</v>
      </c>
      <c r="K16" s="15" t="str">
        <f>IFERROR(I16/H16-1,"")</f>
        <v/>
      </c>
      <c r="M16" s="14">
        <f t="shared" si="2"/>
        <v>7.8402721413163068</v>
      </c>
      <c r="N16" s="14">
        <f t="shared" si="3"/>
        <v>19.053740381148174</v>
      </c>
      <c r="P16" s="15">
        <f>IFERROR(N16/M16-1,"")</f>
        <v>1.4302396699649806</v>
      </c>
    </row>
    <row r="17" spans="2:16" s="3" customFormat="1" ht="15.75" thickBot="1" x14ac:dyDescent="0.3">
      <c r="B17" s="16" t="s">
        <v>6</v>
      </c>
      <c r="C17" s="17">
        <v>6.4602280958816136</v>
      </c>
      <c r="D17" s="17">
        <v>0</v>
      </c>
      <c r="F17" s="12">
        <f t="shared" si="0"/>
        <v>-1</v>
      </c>
      <c r="H17" s="17">
        <v>0.32843372322506975</v>
      </c>
      <c r="I17" s="17">
        <v>0</v>
      </c>
      <c r="K17" s="12">
        <f t="shared" ref="K17" si="5">I17/H17-1</f>
        <v>-1</v>
      </c>
      <c r="M17" s="17">
        <f t="shared" si="2"/>
        <v>6.7886618191066832</v>
      </c>
      <c r="N17" s="17">
        <f t="shared" si="3"/>
        <v>0</v>
      </c>
      <c r="P17" s="12">
        <f t="shared" ref="P17:P18" si="6">N17/M17-1</f>
        <v>-1</v>
      </c>
    </row>
    <row r="18" spans="2:16" s="21" customFormat="1" ht="32.25" thickBot="1" x14ac:dyDescent="0.3">
      <c r="B18" s="22" t="s">
        <v>21</v>
      </c>
      <c r="C18" s="23">
        <f>C19+C20</f>
        <v>2.0329296136757642</v>
      </c>
      <c r="D18" s="23">
        <f>D19+D20</f>
        <v>11.534587042136828</v>
      </c>
      <c r="E18" s="24"/>
      <c r="F18" s="25">
        <f t="shared" si="0"/>
        <v>4.6738742770739634</v>
      </c>
      <c r="H18" s="26">
        <f>H19+H20</f>
        <v>0</v>
      </c>
      <c r="I18" s="23">
        <f>I19+I20</f>
        <v>0</v>
      </c>
      <c r="J18" s="24"/>
      <c r="K18" s="25" t="str">
        <f t="shared" ref="K18" si="7">IFERROR(I18/H18-1,"")</f>
        <v/>
      </c>
      <c r="M18" s="26">
        <f t="shared" si="2"/>
        <v>2.0329296136757642</v>
      </c>
      <c r="N18" s="23">
        <f t="shared" si="3"/>
        <v>11.534587042136828</v>
      </c>
      <c r="O18" s="24"/>
      <c r="P18" s="25">
        <f t="shared" si="6"/>
        <v>4.6738742770739634</v>
      </c>
    </row>
    <row r="19" spans="2:16" s="3" customFormat="1" x14ac:dyDescent="0.25">
      <c r="B19" s="13" t="s">
        <v>7</v>
      </c>
      <c r="C19" s="14">
        <v>1.0913613911706515</v>
      </c>
      <c r="D19" s="14">
        <v>11.534587042136828</v>
      </c>
      <c r="F19" s="15">
        <f>IFERROR(D19/C19-1,"")</f>
        <v>9.5689894616523166</v>
      </c>
      <c r="H19" s="14">
        <v>0</v>
      </c>
      <c r="I19" s="14">
        <v>0</v>
      </c>
      <c r="K19" s="15" t="str">
        <f>IFERROR(I19/H19-1,"")</f>
        <v/>
      </c>
      <c r="M19" s="14">
        <f t="shared" si="2"/>
        <v>1.0913613911706515</v>
      </c>
      <c r="N19" s="14">
        <f t="shared" si="3"/>
        <v>11.534587042136828</v>
      </c>
      <c r="P19" s="15">
        <f>IFERROR(N19/M19-1,"")</f>
        <v>9.5689894616523166</v>
      </c>
    </row>
    <row r="20" spans="2:16" s="3" customFormat="1" ht="15.75" thickBot="1" x14ac:dyDescent="0.3">
      <c r="B20" s="16" t="s">
        <v>8</v>
      </c>
      <c r="C20" s="17">
        <v>0.94156822250511263</v>
      </c>
      <c r="D20" s="17">
        <v>0</v>
      </c>
      <c r="F20" s="12">
        <f t="shared" si="0"/>
        <v>-1</v>
      </c>
      <c r="H20" s="17">
        <v>0</v>
      </c>
      <c r="I20" s="17">
        <v>0</v>
      </c>
      <c r="K20" s="12" t="str">
        <f t="shared" ref="K20:K23" si="8">IFERROR(I20/H20-1,"")</f>
        <v/>
      </c>
      <c r="M20" s="17">
        <f t="shared" si="2"/>
        <v>0.94156822250511263</v>
      </c>
      <c r="N20" s="17">
        <f t="shared" si="3"/>
        <v>0</v>
      </c>
      <c r="P20" s="12">
        <f t="shared" ref="P20:P22" si="9">N20/M20-1</f>
        <v>-1</v>
      </c>
    </row>
    <row r="21" spans="2:16" s="21" customFormat="1" ht="32.25" thickBot="1" x14ac:dyDescent="0.3">
      <c r="B21" s="22" t="s">
        <v>22</v>
      </c>
      <c r="C21" s="23">
        <f>C22+C23</f>
        <v>10.957864691033006</v>
      </c>
      <c r="D21" s="23">
        <f>D22+D23</f>
        <v>22.785821992749582</v>
      </c>
      <c r="E21" s="24"/>
      <c r="F21" s="25">
        <f t="shared" si="0"/>
        <v>1.0794034819024168</v>
      </c>
      <c r="H21" s="26">
        <f>H22+H23</f>
        <v>0</v>
      </c>
      <c r="I21" s="23">
        <f>I22+I23</f>
        <v>35.582688048686414</v>
      </c>
      <c r="J21" s="24"/>
      <c r="K21" s="25" t="str">
        <f t="shared" si="8"/>
        <v/>
      </c>
      <c r="M21" s="26">
        <f t="shared" si="2"/>
        <v>10.957864691033006</v>
      </c>
      <c r="N21" s="23">
        <f t="shared" si="3"/>
        <v>58.368510041435997</v>
      </c>
      <c r="O21" s="24"/>
      <c r="P21" s="25">
        <f t="shared" si="9"/>
        <v>4.3266317560208485</v>
      </c>
    </row>
    <row r="22" spans="2:16" s="3" customFormat="1" x14ac:dyDescent="0.25">
      <c r="B22" s="13" t="s">
        <v>9</v>
      </c>
      <c r="C22" s="14">
        <v>8.1313001507491389</v>
      </c>
      <c r="D22" s="14">
        <v>21.95816078725602</v>
      </c>
      <c r="F22" s="15">
        <f t="shared" si="0"/>
        <v>1.7004489294658502</v>
      </c>
      <c r="H22" s="14">
        <v>0</v>
      </c>
      <c r="I22" s="14">
        <v>35.582688048686414</v>
      </c>
      <c r="K22" s="15" t="str">
        <f t="shared" si="8"/>
        <v/>
      </c>
      <c r="M22" s="14">
        <f t="shared" si="2"/>
        <v>8.1313001507491389</v>
      </c>
      <c r="N22" s="14">
        <f t="shared" si="3"/>
        <v>57.540848835942434</v>
      </c>
      <c r="P22" s="15">
        <f t="shared" si="9"/>
        <v>6.0764635137274059</v>
      </c>
    </row>
    <row r="23" spans="2:16" s="3" customFormat="1" ht="15.75" thickBot="1" x14ac:dyDescent="0.3">
      <c r="B23" s="16" t="s">
        <v>10</v>
      </c>
      <c r="C23" s="17">
        <v>2.8265645402838673</v>
      </c>
      <c r="D23" s="17">
        <v>0.82766120549356237</v>
      </c>
      <c r="F23" s="12">
        <f>IFERROR(D23/C23-1,"")</f>
        <v>-0.70718474894245942</v>
      </c>
      <c r="H23" s="17">
        <v>0</v>
      </c>
      <c r="I23" s="17">
        <v>0</v>
      </c>
      <c r="K23" s="12" t="str">
        <f t="shared" si="8"/>
        <v/>
      </c>
      <c r="M23" s="17">
        <f t="shared" si="2"/>
        <v>2.8265645402838673</v>
      </c>
      <c r="N23" s="17">
        <f t="shared" si="3"/>
        <v>0.82766120549356237</v>
      </c>
      <c r="P23" s="12">
        <f>IFERROR(N23/M23-1,"")</f>
        <v>-0.70718474894245942</v>
      </c>
    </row>
    <row r="24" spans="2:16" s="21" customFormat="1" ht="32.25" thickBot="1" x14ac:dyDescent="0.3">
      <c r="B24" s="22" t="s">
        <v>23</v>
      </c>
      <c r="C24" s="23">
        <f>C25+C26</f>
        <v>11.316593829731294</v>
      </c>
      <c r="D24" s="23">
        <f>D25+D26</f>
        <v>7.4680513028545068</v>
      </c>
      <c r="E24" s="24"/>
      <c r="F24" s="25">
        <f t="shared" si="0"/>
        <v>-0.34007958443871877</v>
      </c>
      <c r="H24" s="26">
        <f>H25+H26</f>
        <v>0.19744859717240365</v>
      </c>
      <c r="I24" s="23">
        <f>I25+I26</f>
        <v>0</v>
      </c>
      <c r="J24" s="24"/>
      <c r="K24" s="25">
        <f t="shared" ref="K24:K25" si="10">I24/H24-1</f>
        <v>-1</v>
      </c>
      <c r="M24" s="26">
        <f t="shared" si="2"/>
        <v>11.514042426903698</v>
      </c>
      <c r="N24" s="23">
        <f t="shared" si="3"/>
        <v>7.4680513028545068</v>
      </c>
      <c r="O24" s="24"/>
      <c r="P24" s="25">
        <f t="shared" ref="P24:P25" si="11">N24/M24-1</f>
        <v>-0.35139623201277537</v>
      </c>
    </row>
    <row r="25" spans="2:16" s="3" customFormat="1" x14ac:dyDescent="0.25">
      <c r="B25" s="13" t="s">
        <v>11</v>
      </c>
      <c r="C25" s="14">
        <v>11.316593829731294</v>
      </c>
      <c r="D25" s="14">
        <v>7.4680513028545068</v>
      </c>
      <c r="F25" s="15">
        <f t="shared" si="0"/>
        <v>-0.34007958443871877</v>
      </c>
      <c r="H25" s="14">
        <v>5.5101934094624293E-3</v>
      </c>
      <c r="I25" s="14">
        <v>0</v>
      </c>
      <c r="K25" s="15">
        <f t="shared" si="10"/>
        <v>-1</v>
      </c>
      <c r="M25" s="14">
        <f t="shared" si="2"/>
        <v>11.322104023140756</v>
      </c>
      <c r="N25" s="14">
        <f t="shared" si="3"/>
        <v>7.4680513028545068</v>
      </c>
      <c r="P25" s="15">
        <f t="shared" si="11"/>
        <v>-0.34040075169854633</v>
      </c>
    </row>
    <row r="26" spans="2:16" s="3" customFormat="1" x14ac:dyDescent="0.25">
      <c r="B26" s="18" t="s">
        <v>12</v>
      </c>
      <c r="C26" s="19">
        <v>0</v>
      </c>
      <c r="D26" s="19">
        <v>0</v>
      </c>
      <c r="F26" s="10" t="str">
        <f>IFERROR(D26/C26-1,"")</f>
        <v/>
      </c>
      <c r="H26" s="19">
        <v>0.19193840376294122</v>
      </c>
      <c r="I26" s="19">
        <v>0</v>
      </c>
      <c r="K26" s="10">
        <f>IFERROR(I26/H26-1,"")</f>
        <v>-1</v>
      </c>
      <c r="M26" s="19">
        <f t="shared" si="2"/>
        <v>0.19193840376294122</v>
      </c>
      <c r="N26" s="19">
        <f t="shared" si="3"/>
        <v>0</v>
      </c>
      <c r="P26" s="10">
        <f>IFERROR(N26/M26-1,"")</f>
        <v>-1</v>
      </c>
    </row>
    <row r="27" spans="2:16" s="3" customFormat="1" ht="15.75" thickBot="1" x14ac:dyDescent="0.3">
      <c r="B27" s="4"/>
      <c r="C27" s="5"/>
      <c r="D27" s="5"/>
      <c r="F27" s="6"/>
      <c r="H27" s="5"/>
      <c r="I27" s="5"/>
      <c r="K27" s="6"/>
      <c r="M27" s="5"/>
      <c r="N27" s="5"/>
      <c r="P27" s="6"/>
    </row>
    <row r="28" spans="2:16" s="9" customFormat="1" ht="32.25" thickBot="1" x14ac:dyDescent="0.3">
      <c r="B28" s="22" t="s">
        <v>26</v>
      </c>
      <c r="C28" s="23">
        <f>C9+C12+C15+C18+C21+C24</f>
        <v>3517.0057193027337</v>
      </c>
      <c r="D28" s="23">
        <f>D9+D12+D15+D18+D21+D24</f>
        <v>4386.0203794058143</v>
      </c>
      <c r="E28" s="24"/>
      <c r="F28" s="25">
        <f>D28/C28-1</f>
        <v>0.24708935084568684</v>
      </c>
      <c r="G28" s="21"/>
      <c r="H28" s="26">
        <f>H9+H12+H15+H18+H21+H24</f>
        <v>95.930001961590946</v>
      </c>
      <c r="I28" s="23">
        <f>I9+I12+I15+I18+I21+I24</f>
        <v>115.36685766696792</v>
      </c>
      <c r="J28" s="24"/>
      <c r="K28" s="25">
        <f>I28/H28-1</f>
        <v>0.20261498288261492</v>
      </c>
      <c r="L28" s="21"/>
      <c r="M28" s="26">
        <f>M9+M12+M15+M18+M21+M24</f>
        <v>3612.9357212643249</v>
      </c>
      <c r="N28" s="23">
        <f>N9+N12+N15+N18+N21+N24</f>
        <v>4501.3872370727831</v>
      </c>
      <c r="O28" s="24"/>
      <c r="P28" s="25">
        <f>N28/M28-1</f>
        <v>0.24590847564194962</v>
      </c>
    </row>
    <row r="30" spans="2:16" ht="32.25" thickBot="1" x14ac:dyDescent="0.3">
      <c r="B30" s="1"/>
      <c r="C30" s="11" t="str">
        <f>C7</f>
        <v>I-XII 2023</v>
      </c>
      <c r="D30" s="11" t="str">
        <f>D7</f>
        <v>I-XII 2024</v>
      </c>
      <c r="E30" s="9"/>
      <c r="F30" s="11" t="s">
        <v>27</v>
      </c>
      <c r="G30" s="9"/>
      <c r="H30" s="11" t="str">
        <f>H7</f>
        <v>I-XII 2023</v>
      </c>
      <c r="I30" s="11" t="str">
        <f>I7</f>
        <v>I-XII 2024</v>
      </c>
      <c r="J30" s="9"/>
      <c r="K30" s="11" t="s">
        <v>27</v>
      </c>
      <c r="L30" s="9"/>
      <c r="M30" s="11" t="str">
        <f>M7</f>
        <v>I-XII 2023</v>
      </c>
      <c r="N30" s="11" t="str">
        <f>N7</f>
        <v>I-XII 2024</v>
      </c>
      <c r="O30" s="9"/>
      <c r="P30" s="11" t="s">
        <v>27</v>
      </c>
    </row>
    <row r="31" spans="2:16" s="21" customFormat="1" ht="32.25" thickBot="1" x14ac:dyDescent="0.3">
      <c r="B31" s="22" t="s">
        <v>24</v>
      </c>
      <c r="C31" s="23">
        <f>SUM(C32:C36)</f>
        <v>708.00904909346536</v>
      </c>
      <c r="D31" s="23">
        <f>SUM(D32:D36)</f>
        <v>508.73326418342214</v>
      </c>
      <c r="E31" s="24"/>
      <c r="F31" s="25">
        <f>D31/C31-1</f>
        <v>-0.28145937564667556</v>
      </c>
      <c r="H31" s="26">
        <f>SUM(H32:H36)</f>
        <v>296.98831808820603</v>
      </c>
      <c r="I31" s="23">
        <f>SUM(I32:I36)</f>
        <v>324.52693864606357</v>
      </c>
      <c r="J31" s="24"/>
      <c r="K31" s="25">
        <f>I31/H31-1</f>
        <v>9.2726275346892706E-2</v>
      </c>
      <c r="M31" s="26">
        <f>SUM(M32:M36)</f>
        <v>1004.9973671816713</v>
      </c>
      <c r="N31" s="23">
        <f>SUM(N32:N36)</f>
        <v>833.26020282948571</v>
      </c>
      <c r="O31" s="24"/>
      <c r="P31" s="25">
        <f>N31/M31-1</f>
        <v>-0.17088319826527565</v>
      </c>
    </row>
    <row r="32" spans="2:16" x14ac:dyDescent="0.25">
      <c r="B32" s="29" t="s">
        <v>30</v>
      </c>
      <c r="C32" s="30">
        <v>20.906147628406458</v>
      </c>
      <c r="D32" s="30">
        <v>11.020019460744718</v>
      </c>
      <c r="F32" s="31">
        <f t="shared" ref="F32:F34" si="12">IFERROR(D32/C32-1,"")</f>
        <v>-0.47288139084165148</v>
      </c>
      <c r="H32" s="30">
        <v>1.2827332676408081</v>
      </c>
      <c r="I32" s="30">
        <v>9.9936143503150614</v>
      </c>
      <c r="K32" s="31">
        <f t="shared" ref="K32:K34" si="13">IFERROR(I32/H32-1,"")</f>
        <v>6.7908748470328755</v>
      </c>
      <c r="M32" s="30">
        <f t="shared" ref="M32:M35" si="14">C32+H32</f>
        <v>22.188880896047266</v>
      </c>
      <c r="N32" s="30">
        <f t="shared" ref="N32:N35" si="15">D32+I32</f>
        <v>21.01363381105978</v>
      </c>
      <c r="P32" s="31">
        <f t="shared" ref="P32:P35" si="16">IFERROR(N32/M32-1,"")</f>
        <v>-5.2965586254367869E-2</v>
      </c>
    </row>
    <row r="33" spans="2:16" x14ac:dyDescent="0.25">
      <c r="B33" s="27" t="s">
        <v>31</v>
      </c>
      <c r="C33" s="20">
        <v>27.770208433228014</v>
      </c>
      <c r="D33" s="20">
        <v>11.749575537232495</v>
      </c>
      <c r="F33" s="28">
        <f t="shared" si="12"/>
        <v>-0.57689998742776005</v>
      </c>
      <c r="H33" s="20">
        <v>3.8481365010593289</v>
      </c>
      <c r="I33" s="20">
        <v>2.832882653101175</v>
      </c>
      <c r="K33" s="28">
        <f t="shared" si="13"/>
        <v>-0.26382999867043988</v>
      </c>
      <c r="M33" s="20">
        <f t="shared" si="14"/>
        <v>31.618344934287343</v>
      </c>
      <c r="N33" s="20">
        <f t="shared" si="15"/>
        <v>14.58245819033367</v>
      </c>
      <c r="P33" s="28">
        <f t="shared" si="16"/>
        <v>-0.53879754868129537</v>
      </c>
    </row>
    <row r="34" spans="2:16" x14ac:dyDescent="0.25">
      <c r="B34" s="27" t="s">
        <v>13</v>
      </c>
      <c r="C34" s="20">
        <v>652.81859634531793</v>
      </c>
      <c r="D34" s="20">
        <v>477.92496814832748</v>
      </c>
      <c r="F34" s="28">
        <f t="shared" si="12"/>
        <v>-0.26790540155580667</v>
      </c>
      <c r="H34" s="20">
        <v>291.66570958763197</v>
      </c>
      <c r="I34" s="20">
        <v>306.75776450779682</v>
      </c>
      <c r="K34" s="28">
        <f t="shared" si="13"/>
        <v>5.1744358092360443E-2</v>
      </c>
      <c r="M34" s="20">
        <f t="shared" si="14"/>
        <v>944.48430593294984</v>
      </c>
      <c r="N34" s="20">
        <f t="shared" si="15"/>
        <v>784.68273265612424</v>
      </c>
      <c r="P34" s="28">
        <f t="shared" si="16"/>
        <v>-0.16919452475070573</v>
      </c>
    </row>
    <row r="35" spans="2:16" x14ac:dyDescent="0.25">
      <c r="B35" s="27" t="s">
        <v>14</v>
      </c>
      <c r="C35" s="20">
        <v>0</v>
      </c>
      <c r="D35" s="20">
        <v>0.25033200533113942</v>
      </c>
      <c r="F35" s="28" t="str">
        <f>IFERROR(D35/C35-1,"")</f>
        <v/>
      </c>
      <c r="H35" s="20">
        <v>0</v>
      </c>
      <c r="I35" s="20">
        <v>0</v>
      </c>
      <c r="K35" s="28" t="str">
        <f>IFERROR(I35/H35-1,"")</f>
        <v/>
      </c>
      <c r="M35" s="20">
        <f t="shared" si="14"/>
        <v>0</v>
      </c>
      <c r="N35" s="20">
        <f t="shared" si="15"/>
        <v>0.25033200533113942</v>
      </c>
      <c r="P35" s="28" t="str">
        <f t="shared" si="16"/>
        <v/>
      </c>
    </row>
    <row r="36" spans="2:16" ht="30" x14ac:dyDescent="0.25">
      <c r="B36" s="27" t="s">
        <v>15</v>
      </c>
      <c r="C36" s="19">
        <v>6.5140966865129775</v>
      </c>
      <c r="D36" s="19">
        <v>7.7883690317863179</v>
      </c>
      <c r="E36" s="3"/>
      <c r="F36" s="10">
        <f t="shared" ref="F36" si="17">IFERROR(D36/C36-1,"")</f>
        <v>0.19561765914706797</v>
      </c>
      <c r="G36" s="3"/>
      <c r="H36" s="19">
        <v>0.19173873187387303</v>
      </c>
      <c r="I36" s="19">
        <v>4.9426771348504994</v>
      </c>
      <c r="J36" s="3"/>
      <c r="K36" s="10">
        <f t="shared" ref="K36" si="18">IFERROR(I36/H36-1,"")</f>
        <v>24.778188301056588</v>
      </c>
      <c r="L36" s="3"/>
      <c r="M36" s="19">
        <f t="shared" ref="M36" si="19">C36+H36</f>
        <v>6.7058354183868509</v>
      </c>
      <c r="N36" s="19">
        <f t="shared" ref="N36" si="20">D36+I36</f>
        <v>12.731046166636817</v>
      </c>
      <c r="O36" s="3"/>
      <c r="P36" s="10">
        <f t="shared" ref="P36" si="21">IFERROR(N36/M36-1,"")</f>
        <v>0.89850262828242577</v>
      </c>
    </row>
    <row r="37" spans="2:16" ht="15.75" thickBot="1" x14ac:dyDescent="0.3"/>
    <row r="38" spans="2:16" s="9" customFormat="1" ht="32.25" thickBot="1" x14ac:dyDescent="0.3">
      <c r="B38" s="22" t="s">
        <v>25</v>
      </c>
      <c r="C38" s="23">
        <f>C28+C31</f>
        <v>4225.0147683961986</v>
      </c>
      <c r="D38" s="23">
        <f>D28+D31</f>
        <v>4894.7536435892362</v>
      </c>
      <c r="E38" s="24"/>
      <c r="F38" s="25">
        <f>D38/C38-1</f>
        <v>0.15851752287419063</v>
      </c>
      <c r="G38" s="21"/>
      <c r="H38" s="26">
        <f>H28+H31</f>
        <v>392.91832004979699</v>
      </c>
      <c r="I38" s="23">
        <f>I28+I31</f>
        <v>439.89379631303149</v>
      </c>
      <c r="J38" s="24"/>
      <c r="K38" s="25">
        <f>I38/H38-1</f>
        <v>0.11955532197450358</v>
      </c>
      <c r="L38" s="21"/>
      <c r="M38" s="26">
        <f>M28+M31</f>
        <v>4617.933088445996</v>
      </c>
      <c r="N38" s="23">
        <f>N28+N31</f>
        <v>5334.6474399022691</v>
      </c>
      <c r="O38" s="24"/>
      <c r="P38" s="25">
        <f>N38/M38-1</f>
        <v>0.1552024114964945</v>
      </c>
    </row>
    <row r="41" spans="2:16" ht="21" x14ac:dyDescent="0.35">
      <c r="B41" s="34" t="s">
        <v>33</v>
      </c>
    </row>
  </sheetData>
  <mergeCells count="3">
    <mergeCell ref="C5:F5"/>
    <mergeCell ref="H5:K5"/>
    <mergeCell ref="M5:P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83B31941-42FE-417E-9DD9-229F7E2BE07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zielone aktywa I-IV kw 2024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2024-02-12T08:08:21Z</dcterms:created>
  <dcterms:modified xsi:type="dcterms:W3CDTF">2025-02-17T12:23:08Z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2f708164-d9e1-4c1e-ae54-24795d99fc4c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