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1-2025\"/>
    </mc:Choice>
  </mc:AlternateContent>
  <xr:revisionPtr revIDLastSave="0" documentId="13_ncr:1_{C8128B02-9017-4450-9356-051B05CCD71C}" xr6:coauthVersionLast="47" xr6:coauthVersionMax="47" xr10:uidLastSave="{00000000-0000-0000-0000-000000000000}"/>
  <bookViews>
    <workbookView xWindow="5040" yWindow="2295" windowWidth="19185" windowHeight="10065" activeTab="1" xr2:uid="{71ECBEB2-2687-4063-A597-2A60A7860EDA}"/>
  </bookViews>
  <sheets>
    <sheet name="summary_01 2025" sheetId="4" r:id="rId1"/>
    <sheet name="szacunek rynku_01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4" l="1"/>
  <c r="N114" i="4"/>
  <c r="N113" i="4"/>
  <c r="N112" i="4"/>
  <c r="N111" i="4"/>
  <c r="N110" i="4"/>
  <c r="J110" i="4"/>
  <c r="J16" i="4"/>
  <c r="J15" i="4"/>
  <c r="J14" i="4"/>
  <c r="N79" i="4"/>
  <c r="N78" i="4"/>
  <c r="N77" i="4"/>
  <c r="J77" i="4"/>
  <c r="J45" i="4"/>
  <c r="N47" i="4"/>
  <c r="N46" i="4"/>
  <c r="N45" i="4"/>
  <c r="N44" i="4"/>
  <c r="J44" i="4"/>
  <c r="N11" i="4"/>
  <c r="N12" i="4" s="1"/>
  <c r="F18" i="3" l="1"/>
  <c r="F19" i="3"/>
  <c r="F20" i="3"/>
  <c r="F45" i="3"/>
  <c r="F46" i="3"/>
  <c r="F47" i="3"/>
  <c r="F48" i="3"/>
  <c r="F73" i="3"/>
  <c r="F74" i="3"/>
  <c r="F75" i="3"/>
  <c r="J111" i="4"/>
  <c r="J78" i="4"/>
  <c r="J12" i="4"/>
  <c r="F78" i="3" l="1"/>
  <c r="F77" i="3"/>
  <c r="F76" i="3"/>
  <c r="F72" i="3"/>
  <c r="F71" i="3"/>
  <c r="F70" i="3"/>
  <c r="F69" i="3"/>
  <c r="F68" i="3"/>
  <c r="F67" i="3"/>
  <c r="F65" i="3"/>
  <c r="F64" i="3"/>
  <c r="F62" i="3"/>
  <c r="D62" i="3"/>
  <c r="C62" i="3"/>
  <c r="C61" i="3"/>
  <c r="F50" i="3"/>
  <c r="F49" i="3"/>
  <c r="F44" i="3"/>
  <c r="F43" i="3"/>
  <c r="F42" i="3"/>
  <c r="F41" i="3"/>
  <c r="F40" i="3"/>
  <c r="F39" i="3"/>
  <c r="F38" i="3"/>
  <c r="F37" i="3"/>
  <c r="F36" i="3"/>
  <c r="F34" i="3"/>
  <c r="D34" i="3"/>
  <c r="C34" i="3"/>
  <c r="C33" i="3"/>
  <c r="F23" i="3"/>
  <c r="F22" i="3"/>
  <c r="F21" i="3"/>
  <c r="F17" i="3"/>
  <c r="F16" i="3"/>
  <c r="F15" i="3"/>
  <c r="F14" i="3"/>
  <c r="F13" i="3"/>
  <c r="F12" i="3"/>
  <c r="F10" i="3"/>
  <c r="F9" i="3"/>
  <c r="F11" i="3" l="1"/>
  <c r="F66" i="3"/>
  <c r="F80" i="3"/>
  <c r="F52" i="3"/>
  <c r="F25" i="3"/>
  <c r="F8" i="3"/>
  <c r="F35" i="3"/>
  <c r="F63" i="3"/>
</calcChain>
</file>

<file path=xl/sharedStrings.xml><?xml version="1.0" encoding="utf-8"?>
<sst xmlns="http://schemas.openxmlformats.org/spreadsheetml/2006/main" count="100" uniqueCount="45">
  <si>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</si>
  <si>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</si>
  <si>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</si>
  <si>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</si>
  <si>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</si>
  <si>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</si>
  <si>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</si>
  <si>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</si>
  <si>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</si>
  <si>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</si>
  <si>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</si>
  <si>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</si>
  <si>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</si>
  <si>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</si>
  <si>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</si>
  <si>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</si>
  <si>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</si>
  <si>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</si>
  <si>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</si>
  <si>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</si>
  <si>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</si>
  <si>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</si>
  <si>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</si>
  <si>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</si>
  <si>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</si>
  <si>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</si>
  <si>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</si>
  <si>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</si>
  <si>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</si>
  <si>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</si>
  <si>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</si>
  <si>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</si>
  <si>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</si>
  <si>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I 2024</t>
  </si>
  <si>
    <t>I 2025</t>
  </si>
  <si>
    <t>I 25 /
I 24</t>
  </si>
  <si>
    <t>I 2025 vs I 2024</t>
  </si>
  <si>
    <t>01 2025</t>
  </si>
  <si>
    <t>ciężarowe pow. 3.5t</t>
  </si>
  <si>
    <t>01/2025</t>
  </si>
  <si>
    <t>L+P</t>
  </si>
  <si>
    <t>FINANSOWANIE POJAZDÓW LEKKICH - styczeń 2025r. 
Łączne finansowanie leasingiem i pożyczką</t>
  </si>
  <si>
    <t>FINANSOWANIE POJAZDÓW CIĘŻKICH - styczeń 2025r. 
Łączne finansowanie leasingiem i pożyczką</t>
  </si>
  <si>
    <t>FINANSOWANIE MASZYN - styczeń 2025r. 
Łączne finansowanie leasingiem i pożyczką</t>
  </si>
  <si>
    <t>Związek Polskiego Leasingu, Warszawa, dnia 17-02-2025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</si>
</sst>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6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</cellStyleXfs>
  <cellXfs count="7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0" fontId="22" fillId="0" borderId="0" xfId="1" applyFont="1"/>
    <xf numFmtId="0" fontId="2" fillId="2" borderId="0" xfId="0" applyFont="1" applyFill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</cellXfs>
  <cellStyles count="6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A7CFEA"/>
      <color rgb="FF7E93A5"/>
      <color rgb="FF5B9BD6"/>
      <color rgb="FFF73711"/>
      <color rgb="FF0C35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01/2025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790380152988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2025'!$I$11:$I$12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'summary_01 2025'!$J$11:$J$12</c:f>
              <c:numCache>
                <c:formatCode>0.0%</c:formatCode>
                <c:ptCount val="2"/>
                <c:pt idx="0">
                  <c:v>0.93946790321206175</c:v>
                </c:pt>
                <c:pt idx="1">
                  <c:v>6.053209678793825E-2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01/2025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2025'!$M$11:$M$12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'summary_01 2025'!$N$11:$N$12</c:f>
              <c:numCache>
                <c:formatCode>0.0%</c:formatCode>
                <c:ptCount val="2"/>
                <c:pt idx="0">
                  <c:v>0.86664838859163251</c:v>
                </c:pt>
                <c:pt idx="1">
                  <c:v>0.13335161140836749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01/2025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2025'!$I$44:$I$45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'summary_01 2025'!$J$44:$J$45</c:f>
              <c:numCache>
                <c:formatCode>0.0%</c:formatCode>
                <c:ptCount val="2"/>
                <c:pt idx="0">
                  <c:v>0.91240094857122522</c:v>
                </c:pt>
                <c:pt idx="1">
                  <c:v>8.7599051428774777E-2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01/2025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3.1431842226298037E-2"/>
                  <c:y val="-0.1298630908398902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86261863668"/>
                      <c:h val="0.1615635577723259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2025'!$M$44:$M$47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'summary_01 2025'!$N$44:$N$47</c:f>
              <c:numCache>
                <c:formatCode>0.0%</c:formatCode>
                <c:ptCount val="4"/>
                <c:pt idx="0">
                  <c:v>0.23594714231624028</c:v>
                </c:pt>
                <c:pt idx="1">
                  <c:v>0.43481262039256607</c:v>
                </c:pt>
                <c:pt idx="2">
                  <c:v>0.18532690784152198</c:v>
                </c:pt>
                <c:pt idx="3">
                  <c:v>0.14391332944967164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01/2025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2025'!$I$77:$I$78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'summary_01 2025'!$J$77:$J$78</c:f>
              <c:numCache>
                <c:formatCode>0%</c:formatCode>
                <c:ptCount val="2"/>
                <c:pt idx="0">
                  <c:v>0.68416023052783093</c:v>
                </c:pt>
                <c:pt idx="1">
                  <c:v>0.31583976947216907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01/2025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2025'!$M$77:$M$80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'summary_01 2025'!$N$77:$N$80</c:f>
              <c:numCache>
                <c:formatCode>0%</c:formatCode>
                <c:ptCount val="4"/>
                <c:pt idx="0">
                  <c:v>0.1961834712847875</c:v>
                </c:pt>
                <c:pt idx="1">
                  <c:v>0.23760324965134239</c:v>
                </c:pt>
                <c:pt idx="2">
                  <c:v>0.56621327906387009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01/2025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2025'!$I$110:$I$111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'summary_01 2025'!$J$110:$J$111</c:f>
              <c:numCache>
                <c:formatCode>0.0%</c:formatCode>
                <c:ptCount val="2"/>
                <c:pt idx="0">
                  <c:v>0.87715061824613738</c:v>
                </c:pt>
                <c:pt idx="1">
                  <c:v>0.12284938175386262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01/2025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2025'!$M$110:$M$114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'summary_01 2025'!$N$110:$N$114</c:f>
              <c:numCache>
                <c:formatCode>0.0%</c:formatCode>
                <c:ptCount val="5"/>
                <c:pt idx="0">
                  <c:v>0.58089530735591766</c:v>
                </c:pt>
                <c:pt idx="1">
                  <c:v>0.16293907779445954</c:v>
                </c:pt>
                <c:pt idx="2">
                  <c:v>0.21701735010000414</c:v>
                </c:pt>
                <c:pt idx="3">
                  <c:v>1.4056738466707285E-2</c:v>
                </c:pt>
                <c:pt idx="4">
                  <c:v>2.5091526282911301E-2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2025'!$B$8,'szacunek rynku_01 2025'!$B$17:$B$23)</c15:sqref>
                  </c15:fullRef>
                </c:ext>
              </c:extLst>
              <c:f>('szacunek rynku_01 2025'!$B$8,'szacunek rynku_01 2025'!$B$17,'szacunek rynku_01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2025'!$C$8,'szacunek rynku_01 2025'!$C$17:$C$23)</c15:sqref>
                  </c15:fullRef>
                </c:ext>
              </c:extLst>
              <c:f>('szacunek rynku_01 2025'!$C$8,'szacunek rynku_01 2025'!$C$17,'szacunek rynku_01 2025'!$C$21:$C$23)</c:f>
              <c:numCache>
                <c:formatCode>#,##0</c:formatCode>
                <c:ptCount val="5"/>
                <c:pt idx="0">
                  <c:v>5428.7308837506671</c:v>
                </c:pt>
                <c:pt idx="1">
                  <c:v>1192.1847069713608</c:v>
                </c:pt>
                <c:pt idx="2">
                  <c:v>67.76836313276975</c:v>
                </c:pt>
                <c:pt idx="3">
                  <c:v>71.980705500229476</c:v>
                </c:pt>
                <c:pt idx="4">
                  <c:v>31.614769580746007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2025'!$B$35,'szacunek rynku_01 2025'!$B$44:$B$50)</c15:sqref>
                  </c15:fullRef>
                </c:ext>
              </c:extLst>
              <c:f>('szacunek rynku_01 2025'!$B$35,'szacunek rynku_01 2025'!$B$44,'szacunek rynku_01 2025'!$B$48:$B$50)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2025'!$C$35,'szacunek rynku_01 2025'!$C$44:$C$50)</c15:sqref>
                  </c15:fullRef>
                </c:ext>
              </c:extLst>
              <c:f>('szacunek rynku_01 2025'!$C$35,'szacunek rynku_01 2025'!$C$44,'szacunek rynku_01 2025'!$C$48:$C$50)</c:f>
              <c:numCache>
                <c:formatCode>#,##0</c:formatCode>
                <c:ptCount val="5"/>
                <c:pt idx="0">
                  <c:v>278.59540982172064</c:v>
                </c:pt>
                <c:pt idx="1">
                  <c:v>573.36614004102012</c:v>
                </c:pt>
                <c:pt idx="2">
                  <c:v>11.098694094855784</c:v>
                </c:pt>
                <c:pt idx="3">
                  <c:v>8.3826124057570954</c:v>
                </c:pt>
                <c:pt idx="4">
                  <c:v>4.5279201987869104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2025'!$B$63,'szacunek rynku_01 2025'!$B$72:$B$78)</c15:sqref>
                  </c15:fullRef>
                </c:ext>
              </c:extLst>
              <c:f>('szacunek rynku_01 2025'!$B$63,'szacunek rynku_01 2025'!$B$72,'szacunek rynku_01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2025'!$C$63,'szacunek rynku_01 2025'!$C$72:$C$78)</c15:sqref>
                  </c15:fullRef>
                </c:ext>
              </c:extLst>
              <c:f>('szacunek rynku_01 2025'!$C$63,'szacunek rynku_01 2025'!$C$72,'szacunek rynku_01 2025'!$C$76:$C$78)</c:f>
              <c:numCache>
                <c:formatCode>#,##0</c:formatCode>
                <c:ptCount val="5"/>
                <c:pt idx="0">
                  <c:v>5707.326293572386</c:v>
                </c:pt>
                <c:pt idx="1">
                  <c:v>1765.5508470123809</c:v>
                </c:pt>
                <c:pt idx="2">
                  <c:v>78.867057227625537</c:v>
                </c:pt>
                <c:pt idx="3">
                  <c:v>80.363317905986577</c:v>
                </c:pt>
                <c:pt idx="4">
                  <c:v>36.142689779532915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2025'!$B$8,'szacunek rynku_01 2025'!$B$17:$B$23)</c15:sqref>
                  </c15:fullRef>
                </c:ext>
              </c:extLst>
              <c:f>('szacunek rynku_01 2025'!$B$8,'szacunek rynku_01 2025'!$B$17,'szacunek rynku_01 2025'!$B$21:$B$23)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2025'!$D$8,'szacunek rynku_01 2025'!$D$17:$D$23)</c15:sqref>
                  </c15:fullRef>
                </c:ext>
              </c:extLst>
              <c:f>('szacunek rynku_01 2025'!$D$8,'szacunek rynku_01 2025'!$D$17,'szacunek rynku_01 2025'!$D$21:$D$23)</c:f>
              <c:numCache>
                <c:formatCode>#,##0</c:formatCode>
                <c:ptCount val="5"/>
                <c:pt idx="0">
                  <c:v>5471.4427737965534</c:v>
                </c:pt>
                <c:pt idx="1">
                  <c:v>1158.634631274715</c:v>
                </c:pt>
                <c:pt idx="2">
                  <c:v>94.436281404759058</c:v>
                </c:pt>
                <c:pt idx="3">
                  <c:v>105.20909357430003</c:v>
                </c:pt>
                <c:pt idx="4">
                  <c:v>15.197546246654849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2025'!$B$35,'szacunek rynku_01 2025'!$B$44:$B$50)</c15:sqref>
                  </c15:fullRef>
                </c:ext>
              </c:extLst>
              <c:f>('szacunek rynku_01 2025'!$B$35,'szacunek rynku_01 2025'!$B$44,'szacunek rynku_01 2025'!$B$48:$B$50)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2025'!$D$35,'szacunek rynku_01 2025'!$D$44:$D$50)</c15:sqref>
                  </c15:fullRef>
                </c:ext>
              </c:extLst>
              <c:f>('szacunek rynku_01 2025'!$D$35,'szacunek rynku_01 2025'!$D$44,'szacunek rynku_01 2025'!$D$48:$D$50)</c:f>
              <c:numCache>
                <c:formatCode>#,##0</c:formatCode>
                <c:ptCount val="5"/>
                <c:pt idx="0">
                  <c:v>387.07222142612733</c:v>
                </c:pt>
                <c:pt idx="1">
                  <c:v>534.8789340794508</c:v>
                </c:pt>
                <c:pt idx="2">
                  <c:v>15.256686770526253</c:v>
                </c:pt>
                <c:pt idx="3">
                  <c:v>16.981190536177177</c:v>
                </c:pt>
                <c:pt idx="4">
                  <c:v>4.4766886135332751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2025'!$B$63,'szacunek rynku_01 2025'!$B$72:$B$78)</c15:sqref>
                  </c15:fullRef>
                </c:ext>
              </c:extLst>
              <c:f>('szacunek rynku_01 2025'!$B$63,'szacunek rynku_01 2025'!$B$72,'szacunek rynku_01 2025'!$B$76:$B$78)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2025'!$D$63,'szacunek rynku_01 2025'!$D$72:$D$78)</c15:sqref>
                  </c15:fullRef>
                </c:ext>
              </c:extLst>
              <c:f>('szacunek rynku_01 2025'!$D$63,'szacunek rynku_01 2025'!$D$72,'szacunek rynku_01 2025'!$D$76:$D$78)</c:f>
              <c:numCache>
                <c:formatCode>#,##0</c:formatCode>
                <c:ptCount val="5"/>
                <c:pt idx="0">
                  <c:v>5858.5149952226802</c:v>
                </c:pt>
                <c:pt idx="1">
                  <c:v>1693.5135653541658</c:v>
                </c:pt>
                <c:pt idx="2">
                  <c:v>109.69296817528532</c:v>
                </c:pt>
                <c:pt idx="3">
                  <c:v>122.19028411047721</c:v>
                </c:pt>
                <c:pt idx="4">
                  <c:v>19.674234860188122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3,3%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48,6%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5,2%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J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154F557-D02A-47B1-AA8E-B65080F6D4EA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5,2%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J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F219D61-2158-42A0-B693-A6C73C99B9D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48,6%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J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C0D7D653-E6EF-4B24-9200-E6301B599FC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3,3%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5875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6781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5,9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01/2025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6</xdr:row>
      <xdr:rowOff>138540</xdr:rowOff>
    </xdr:from>
    <xdr:to>
      <xdr:col>10</xdr:col>
      <xdr:colOff>684389</xdr:colOff>
      <xdr:row>22</xdr:row>
      <xdr:rowOff>141362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98777</xdr:colOff>
      <xdr:row>6</xdr:row>
      <xdr:rowOff>138540</xdr:rowOff>
    </xdr:from>
    <xdr:to>
      <xdr:col>14</xdr:col>
      <xdr:colOff>571499</xdr:colOff>
      <xdr:row>22</xdr:row>
      <xdr:rowOff>141362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45</xdr:row>
      <xdr:rowOff>146047</xdr:rowOff>
    </xdr:from>
    <xdr:to>
      <xdr:col>4</xdr:col>
      <xdr:colOff>904654</xdr:colOff>
      <xdr:row>47</xdr:row>
      <xdr:rowOff>104922</xdr:rowOff>
    </xdr:to>
    <xdr:sp macro="" textlink="'szacunek rynku_01 2025'!F1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-7,0%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49</xdr:row>
      <xdr:rowOff>87536</xdr:rowOff>
    </xdr:from>
    <xdr:to>
      <xdr:col>4</xdr:col>
      <xdr:colOff>904654</xdr:colOff>
      <xdr:row>51</xdr:row>
      <xdr:rowOff>46411</xdr:rowOff>
    </xdr:to>
    <xdr:sp macro="" textlink="'szacunek rynku_01 2025'!F3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20,2%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53</xdr:row>
      <xdr:rowOff>146601</xdr:rowOff>
    </xdr:from>
    <xdr:to>
      <xdr:col>4</xdr:col>
      <xdr:colOff>904654</xdr:colOff>
      <xdr:row>55</xdr:row>
      <xdr:rowOff>105476</xdr:rowOff>
    </xdr:to>
    <xdr:sp macro="" textlink="'szacunek rynku_01 2025'!F66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-5,1%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53</xdr:row>
      <xdr:rowOff>146601</xdr:rowOff>
    </xdr:from>
    <xdr:to>
      <xdr:col>6</xdr:col>
      <xdr:colOff>589718</xdr:colOff>
      <xdr:row>55</xdr:row>
      <xdr:rowOff>105476</xdr:rowOff>
    </xdr:to>
    <xdr:sp macro="" textlink="'szacunek rynku_01 2025'!F66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5C5BE16-7BE9-413C-BE8B-47CA715CA803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-5,1%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49</xdr:row>
      <xdr:rowOff>87536</xdr:rowOff>
    </xdr:from>
    <xdr:to>
      <xdr:col>6</xdr:col>
      <xdr:colOff>589718</xdr:colOff>
      <xdr:row>51</xdr:row>
      <xdr:rowOff>46411</xdr:rowOff>
    </xdr:to>
    <xdr:sp macro="" textlink="'szacunek rynku_01 2025'!F3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A2978BA-D85B-4720-BB19-E60C6292875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20,2%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45</xdr:row>
      <xdr:rowOff>146047</xdr:rowOff>
    </xdr:from>
    <xdr:to>
      <xdr:col>6</xdr:col>
      <xdr:colOff>589718</xdr:colOff>
      <xdr:row>47</xdr:row>
      <xdr:rowOff>104922</xdr:rowOff>
    </xdr:to>
    <xdr:sp macro="" textlink="'szacunek rynku_01 2025'!F1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E0BB789-7EF5-427C-A400-0FFDAF50572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-7,0%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</xdr:col>
      <xdr:colOff>233346</xdr:colOff>
      <xdr:row>45</xdr:row>
      <xdr:rowOff>146046</xdr:rowOff>
    </xdr:from>
    <xdr:to>
      <xdr:col>3</xdr:col>
      <xdr:colOff>1176096</xdr:colOff>
      <xdr:row>47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49</xdr:row>
      <xdr:rowOff>87535</xdr:rowOff>
    </xdr:from>
    <xdr:to>
      <xdr:col>3</xdr:col>
      <xdr:colOff>1176096</xdr:colOff>
      <xdr:row>51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53</xdr:row>
      <xdr:rowOff>146600</xdr:rowOff>
    </xdr:from>
    <xdr:to>
      <xdr:col>3</xdr:col>
      <xdr:colOff>1176096</xdr:colOff>
      <xdr:row>55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43</xdr:row>
      <xdr:rowOff>1046</xdr:rowOff>
    </xdr:from>
    <xdr:to>
      <xdr:col>4</xdr:col>
      <xdr:colOff>904654</xdr:colOff>
      <xdr:row>44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43</xdr:row>
      <xdr:rowOff>1046</xdr:rowOff>
    </xdr:from>
    <xdr:to>
      <xdr:col>6</xdr:col>
      <xdr:colOff>589718</xdr:colOff>
      <xdr:row>44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52</xdr:row>
      <xdr:rowOff>96505</xdr:rowOff>
    </xdr:from>
    <xdr:to>
      <xdr:col>6</xdr:col>
      <xdr:colOff>732905</xdr:colOff>
      <xdr:row>52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41</xdr:row>
      <xdr:rowOff>107156</xdr:rowOff>
    </xdr:from>
    <xdr:to>
      <xdr:col>17</xdr:col>
      <xdr:colOff>333375</xdr:colOff>
      <xdr:row>51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39</xdr:row>
      <xdr:rowOff>127009</xdr:rowOff>
    </xdr:from>
    <xdr:to>
      <xdr:col>6</xdr:col>
      <xdr:colOff>627940</xdr:colOff>
      <xdr:row>42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1953" y="83756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56</xdr:row>
      <xdr:rowOff>105834</xdr:rowOff>
    </xdr:from>
    <xdr:to>
      <xdr:col>14</xdr:col>
      <xdr:colOff>564443</xdr:colOff>
      <xdr:row>65</xdr:row>
      <xdr:rowOff>47278</xdr:rowOff>
    </xdr:to>
    <xdr:sp macro="" textlink="">
      <xdr:nvSpPr>
        <xdr:cNvPr id="37" name="Prostokąt: zaokrąglone rogi 36">
          <a:extLst>
            <a:ext uri="{FF2B5EF4-FFF2-40B4-BE49-F238E27FC236}">
              <a16:creationId xmlns:a16="http://schemas.microsoft.com/office/drawing/2014/main" id="{FB453BFA-F7DB-44AE-9394-57E742BC7E17}"/>
            </a:ext>
          </a:extLst>
        </xdr:cNvPr>
        <xdr:cNvSpPr/>
      </xdr:nvSpPr>
      <xdr:spPr>
        <a:xfrm>
          <a:off x="846666" y="11863917"/>
          <a:ext cx="10576277" cy="1677111"/>
        </a:xfrm>
        <a:prstGeom prst="roundRect">
          <a:avLst/>
        </a:prstGeom>
        <a:solidFill>
          <a:schemeClr val="bg1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pozostaje na minusie, ale spadki są coraz mniejsze: od -25,8% r/r w III kw. 2024, do -9,2% r/r w IV kw. 2024 </a:t>
          </a:r>
        </a:p>
        <a:p>
          <a:pPr algn="l"/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i -5,1% r/r za styczeń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Wciąż obszar związany z transportem drogowym towarów (ciągniki i naczepy/przyczepy) notuje najgłębsze spadki.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Jednak i tu sytuacja powoli się normuje, bo dynamika w styczniu podniosła się do -16,4% r/r po -25,5% r/r za IV kw. 2024. Niski popyt inwestycyjny w transporcie drogowym międzynarodowym cały czas wynika z recesji w przemyśle strefy euro, co negatywnie przekłada się na sytuację finansową firm transportowych.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Relatywnie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dobry wynik w typowych ciężarówkach (bardziej związanych z popytem krajowym) i bardzo dobry w finansowaniu autobusów.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39</xdr:row>
      <xdr:rowOff>147810</xdr:rowOff>
    </xdr:from>
    <xdr:to>
      <xdr:col>3</xdr:col>
      <xdr:colOff>1176024</xdr:colOff>
      <xdr:row>44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1,3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01/2025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39</xdr:row>
      <xdr:rowOff>120650</xdr:rowOff>
    </xdr:from>
    <xdr:to>
      <xdr:col>10</xdr:col>
      <xdr:colOff>684389</xdr:colOff>
      <xdr:row>55</xdr:row>
      <xdr:rowOff>123472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98777</xdr:colOff>
      <xdr:row>39</xdr:row>
      <xdr:rowOff>120650</xdr:rowOff>
    </xdr:from>
    <xdr:to>
      <xdr:col>14</xdr:col>
      <xdr:colOff>571499</xdr:colOff>
      <xdr:row>55</xdr:row>
      <xdr:rowOff>123472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78</xdr:row>
      <xdr:rowOff>146047</xdr:rowOff>
    </xdr:from>
    <xdr:to>
      <xdr:col>4</xdr:col>
      <xdr:colOff>904654</xdr:colOff>
      <xdr:row>80</xdr:row>
      <xdr:rowOff>104922</xdr:rowOff>
    </xdr:to>
    <xdr:sp macro="" textlink="'szacunek rynku_01 2025'!F1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82</xdr:row>
      <xdr:rowOff>87536</xdr:rowOff>
    </xdr:from>
    <xdr:to>
      <xdr:col>4</xdr:col>
      <xdr:colOff>904654</xdr:colOff>
      <xdr:row>84</xdr:row>
      <xdr:rowOff>46411</xdr:rowOff>
    </xdr:to>
    <xdr:sp macro="" textlink="'szacunek rynku_01 2025'!F4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-6,7%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86</xdr:row>
      <xdr:rowOff>146601</xdr:rowOff>
    </xdr:from>
    <xdr:to>
      <xdr:col>4</xdr:col>
      <xdr:colOff>904654</xdr:colOff>
      <xdr:row>88</xdr:row>
      <xdr:rowOff>105476</xdr:rowOff>
    </xdr:to>
    <xdr:sp macro="" textlink="'szacunek rynku_01 2025'!F72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-4,1%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86</xdr:row>
      <xdr:rowOff>129283</xdr:rowOff>
    </xdr:from>
    <xdr:to>
      <xdr:col>6</xdr:col>
      <xdr:colOff>578172</xdr:colOff>
      <xdr:row>88</xdr:row>
      <xdr:rowOff>88158</xdr:rowOff>
    </xdr:to>
    <xdr:sp macro="" textlink="'szacunek rynku_01 2025'!F72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4F064D-3022-4532-8BD1-1CAD8502C310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-4,1%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82</xdr:row>
      <xdr:rowOff>87536</xdr:rowOff>
    </xdr:from>
    <xdr:to>
      <xdr:col>6</xdr:col>
      <xdr:colOff>589718</xdr:colOff>
      <xdr:row>84</xdr:row>
      <xdr:rowOff>46411</xdr:rowOff>
    </xdr:to>
    <xdr:sp macro="" textlink="'szacunek rynku_01 2025'!F4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AD3C4C6-8B00-4206-A43D-A01FDC964440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-6,7%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78</xdr:row>
      <xdr:rowOff>146047</xdr:rowOff>
    </xdr:from>
    <xdr:to>
      <xdr:col>6</xdr:col>
      <xdr:colOff>589718</xdr:colOff>
      <xdr:row>80</xdr:row>
      <xdr:rowOff>104922</xdr:rowOff>
    </xdr:to>
    <xdr:sp macro="" textlink="'szacunek rynku_01 2025'!F1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1D99E0-BE94-4C97-B6E6-790C81CD419B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-2,8%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</xdr:col>
      <xdr:colOff>233346</xdr:colOff>
      <xdr:row>78</xdr:row>
      <xdr:rowOff>146046</xdr:rowOff>
    </xdr:from>
    <xdr:to>
      <xdr:col>3</xdr:col>
      <xdr:colOff>1176096</xdr:colOff>
      <xdr:row>80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82</xdr:row>
      <xdr:rowOff>87535</xdr:rowOff>
    </xdr:from>
    <xdr:to>
      <xdr:col>3</xdr:col>
      <xdr:colOff>1176096</xdr:colOff>
      <xdr:row>84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86</xdr:row>
      <xdr:rowOff>146600</xdr:rowOff>
    </xdr:from>
    <xdr:to>
      <xdr:col>3</xdr:col>
      <xdr:colOff>1176096</xdr:colOff>
      <xdr:row>88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76</xdr:row>
      <xdr:rowOff>1046</xdr:rowOff>
    </xdr:from>
    <xdr:to>
      <xdr:col>4</xdr:col>
      <xdr:colOff>904654</xdr:colOff>
      <xdr:row>77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76</xdr:row>
      <xdr:rowOff>1046</xdr:rowOff>
    </xdr:from>
    <xdr:to>
      <xdr:col>6</xdr:col>
      <xdr:colOff>589718</xdr:colOff>
      <xdr:row>77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85</xdr:row>
      <xdr:rowOff>96505</xdr:rowOff>
    </xdr:from>
    <xdr:to>
      <xdr:col>6</xdr:col>
      <xdr:colOff>732905</xdr:colOff>
      <xdr:row>85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74</xdr:row>
      <xdr:rowOff>107156</xdr:rowOff>
    </xdr:from>
    <xdr:to>
      <xdr:col>17</xdr:col>
      <xdr:colOff>333375</xdr:colOff>
      <xdr:row>84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72</xdr:row>
      <xdr:rowOff>127009</xdr:rowOff>
    </xdr:from>
    <xdr:to>
      <xdr:col>6</xdr:col>
      <xdr:colOff>627940</xdr:colOff>
      <xdr:row>75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1953" y="150939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90</xdr:row>
      <xdr:rowOff>102311</xdr:rowOff>
    </xdr:from>
    <xdr:to>
      <xdr:col>14</xdr:col>
      <xdr:colOff>564443</xdr:colOff>
      <xdr:row>98</xdr:row>
      <xdr:rowOff>79028</xdr:rowOff>
    </xdr:to>
    <xdr:sp macro="" textlink="">
      <xdr:nvSpPr>
        <xdr:cNvPr id="58" name="Prostokąt: zaokrąglone rogi 57">
          <a:extLst>
            <a:ext uri="{FF2B5EF4-FFF2-40B4-BE49-F238E27FC236}">
              <a16:creationId xmlns:a16="http://schemas.microsoft.com/office/drawing/2014/main" id="{0A20EE40-D74A-458C-92DA-55918EC24D3C}"/>
            </a:ext>
          </a:extLst>
        </xdr:cNvPr>
        <xdr:cNvSpPr/>
      </xdr:nvSpPr>
      <xdr:spPr>
        <a:xfrm>
          <a:off x="846666" y="19025311"/>
          <a:ext cx="10576277" cy="1500717"/>
        </a:xfrm>
        <a:prstGeom prst="roundRect">
          <a:avLst/>
        </a:prstGeom>
        <a:solidFill>
          <a:schemeClr val="bg1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na niewielkim minusie, po +4,8% r/r za 2024, z +1,0% dla samego IV kw.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 finansowania maszyn budowlanych pod negatywnym wpływem hamowania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aktywności deweloperskiej pod koniec 2024: z 8,8% r/r za IV kw. 2024 do -3,9% r/r za 01/2025. Na wynik w pozostałych maszynach negatywnie oddziaływują słabe wyniki produkcji przemysłowej eksportowej.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drugiej strony obserwujemy lekkie odbicie w maszynach rolniczych (po -5,0% r/r za IV kw.), co wiąże się już z rosnącymi cenami skupu podstawowych produktów rolnych i wynikającą z tego poprawą nastrojów wśród gospodarstw rolnych.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72</xdr:row>
      <xdr:rowOff>147810</xdr:rowOff>
    </xdr:from>
    <xdr:to>
      <xdr:col>3</xdr:col>
      <xdr:colOff>1176024</xdr:colOff>
      <xdr:row>77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1,7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01/2025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72</xdr:row>
      <xdr:rowOff>120650</xdr:rowOff>
    </xdr:from>
    <xdr:to>
      <xdr:col>10</xdr:col>
      <xdr:colOff>684389</xdr:colOff>
      <xdr:row>88</xdr:row>
      <xdr:rowOff>123472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72</xdr:row>
      <xdr:rowOff>120650</xdr:rowOff>
    </xdr:from>
    <xdr:to>
      <xdr:col>14</xdr:col>
      <xdr:colOff>571499</xdr:colOff>
      <xdr:row>88</xdr:row>
      <xdr:rowOff>123472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37</xdr:row>
      <xdr:rowOff>16935</xdr:rowOff>
    </xdr:from>
    <xdr:to>
      <xdr:col>3</xdr:col>
      <xdr:colOff>475457</xdr:colOff>
      <xdr:row>37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70</xdr:row>
      <xdr:rowOff>80433</xdr:rowOff>
    </xdr:from>
    <xdr:to>
      <xdr:col>3</xdr:col>
      <xdr:colOff>317500</xdr:colOff>
      <xdr:row>70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111</xdr:row>
      <xdr:rowOff>146047</xdr:rowOff>
    </xdr:from>
    <xdr:to>
      <xdr:col>4</xdr:col>
      <xdr:colOff>904654</xdr:colOff>
      <xdr:row>113</xdr:row>
      <xdr:rowOff>104922</xdr:rowOff>
    </xdr:to>
    <xdr:sp macro="" textlink="'szacunek rynku_01 2025'!F2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0,8%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115</xdr:row>
      <xdr:rowOff>87536</xdr:rowOff>
    </xdr:from>
    <xdr:to>
      <xdr:col>4</xdr:col>
      <xdr:colOff>904654</xdr:colOff>
      <xdr:row>117</xdr:row>
      <xdr:rowOff>46411</xdr:rowOff>
    </xdr:to>
    <xdr:sp macro="" textlink="'szacunek rynku_01 2025'!F5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119</xdr:row>
      <xdr:rowOff>146601</xdr:rowOff>
    </xdr:from>
    <xdr:to>
      <xdr:col>4</xdr:col>
      <xdr:colOff>904654</xdr:colOff>
      <xdr:row>121</xdr:row>
      <xdr:rowOff>105476</xdr:rowOff>
    </xdr:to>
    <xdr:sp macro="" textlink="'szacunek rynku_01 2025'!F80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119</xdr:row>
      <xdr:rowOff>146601</xdr:rowOff>
    </xdr:from>
    <xdr:to>
      <xdr:col>6</xdr:col>
      <xdr:colOff>589718</xdr:colOff>
      <xdr:row>121</xdr:row>
      <xdr:rowOff>105476</xdr:rowOff>
    </xdr:to>
    <xdr:sp macro="" textlink="'szacunek rynku_01 2025'!F80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DF29379-5EA5-459C-86DD-8469D3713E2B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1,8%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115</xdr:row>
      <xdr:rowOff>87536</xdr:rowOff>
    </xdr:from>
    <xdr:to>
      <xdr:col>6</xdr:col>
      <xdr:colOff>589718</xdr:colOff>
      <xdr:row>117</xdr:row>
      <xdr:rowOff>46411</xdr:rowOff>
    </xdr:to>
    <xdr:sp macro="" textlink="'szacunek rynku_01 2025'!F5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B41907A-D067-4ADE-9E0C-4C64FBD19853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9,4%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111</xdr:row>
      <xdr:rowOff>146047</xdr:rowOff>
    </xdr:from>
    <xdr:to>
      <xdr:col>6</xdr:col>
      <xdr:colOff>589718</xdr:colOff>
      <xdr:row>113</xdr:row>
      <xdr:rowOff>104922</xdr:rowOff>
    </xdr:to>
    <xdr:sp macro="" textlink="'szacunek rynku_01 2025'!F2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365271E-2C79-47FB-931D-E1ACCE4539ED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0,8%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</xdr:col>
      <xdr:colOff>233346</xdr:colOff>
      <xdr:row>111</xdr:row>
      <xdr:rowOff>146046</xdr:rowOff>
    </xdr:from>
    <xdr:to>
      <xdr:col>3</xdr:col>
      <xdr:colOff>1176096</xdr:colOff>
      <xdr:row>113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115</xdr:row>
      <xdr:rowOff>87535</xdr:rowOff>
    </xdr:from>
    <xdr:to>
      <xdr:col>3</xdr:col>
      <xdr:colOff>1176096</xdr:colOff>
      <xdr:row>117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119</xdr:row>
      <xdr:rowOff>10526</xdr:rowOff>
    </xdr:from>
    <xdr:to>
      <xdr:col>3</xdr:col>
      <xdr:colOff>1176096</xdr:colOff>
      <xdr:row>122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109</xdr:row>
      <xdr:rowOff>1046</xdr:rowOff>
    </xdr:from>
    <xdr:to>
      <xdr:col>4</xdr:col>
      <xdr:colOff>904654</xdr:colOff>
      <xdr:row>110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109</xdr:row>
      <xdr:rowOff>1046</xdr:rowOff>
    </xdr:from>
    <xdr:to>
      <xdr:col>6</xdr:col>
      <xdr:colOff>589718</xdr:colOff>
      <xdr:row>110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118</xdr:row>
      <xdr:rowOff>96505</xdr:rowOff>
    </xdr:from>
    <xdr:to>
      <xdr:col>6</xdr:col>
      <xdr:colOff>732905</xdr:colOff>
      <xdr:row>118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105</xdr:row>
      <xdr:rowOff>127009</xdr:rowOff>
    </xdr:from>
    <xdr:to>
      <xdr:col>6</xdr:col>
      <xdr:colOff>627940</xdr:colOff>
      <xdr:row>108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122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232833</xdr:colOff>
      <xdr:row>123</xdr:row>
      <xdr:rowOff>70561</xdr:rowOff>
    </xdr:from>
    <xdr:to>
      <xdr:col>14</xdr:col>
      <xdr:colOff>564443</xdr:colOff>
      <xdr:row>131</xdr:row>
      <xdr:rowOff>47278</xdr:rowOff>
    </xdr:to>
    <xdr:sp macro="" textlink="">
      <xdr:nvSpPr>
        <xdr:cNvPr id="82" name="Prostokąt: zaokrąglone rogi 81">
          <a:extLst>
            <a:ext uri="{FF2B5EF4-FFF2-40B4-BE49-F238E27FC236}">
              <a16:creationId xmlns:a16="http://schemas.microsoft.com/office/drawing/2014/main" id="{95A57E36-46A7-41B1-BA87-D9C4D28A71D3}"/>
            </a:ext>
          </a:extLst>
        </xdr:cNvPr>
        <xdr:cNvSpPr/>
      </xdr:nvSpPr>
      <xdr:spPr>
        <a:xfrm>
          <a:off x="842433" y="25070511"/>
          <a:ext cx="10910710" cy="1449917"/>
        </a:xfrm>
        <a:prstGeom prst="roundRect">
          <a:avLst/>
        </a:prstGeom>
        <a:solidFill>
          <a:schemeClr val="bg1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Ostrożnie rozpoczynamy 2025 rok, a dodatnia dynamika budowana jest w większym stopniu na finansowaniu aktywów w pożyczce.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dalszy wzrost znaczenia OSD w stukturze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ok. 13-proc. wzrost finansowania aktywów przez firmy leasingowe w 2025 roku, zgodnie z ostatnią prognozą ZPL.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105</xdr:row>
      <xdr:rowOff>147810</xdr:rowOff>
    </xdr:from>
    <xdr:to>
      <xdr:col>3</xdr:col>
      <xdr:colOff>1176024</xdr:colOff>
      <xdr:row>110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7,8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01/2025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105</xdr:row>
      <xdr:rowOff>127009</xdr:rowOff>
    </xdr:from>
    <xdr:to>
      <xdr:col>10</xdr:col>
      <xdr:colOff>684389</xdr:colOff>
      <xdr:row>121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105</xdr:row>
      <xdr:rowOff>127009</xdr:rowOff>
    </xdr:from>
    <xdr:to>
      <xdr:col>14</xdr:col>
      <xdr:colOff>571499</xdr:colOff>
      <xdr:row>121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1 2025'!F64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7,1%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1 2025'!F65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-5,3%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1 2025'!F65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E52CC14-D5D5-4DC2-BC27-0183D1BB7908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-5,3%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1 2025'!F64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DEE611C-31D5-4039-B965-EC29345CE6B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7,1%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45</xdr:row>
      <xdr:rowOff>177797</xdr:rowOff>
    </xdr:from>
    <xdr:to>
      <xdr:col>20</xdr:col>
      <xdr:colOff>1404697</xdr:colOff>
      <xdr:row>47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48</xdr:row>
      <xdr:rowOff>145594</xdr:rowOff>
    </xdr:from>
    <xdr:to>
      <xdr:col>20</xdr:col>
      <xdr:colOff>1404697</xdr:colOff>
      <xdr:row>50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45</xdr:row>
      <xdr:rowOff>177797</xdr:rowOff>
    </xdr:from>
    <xdr:to>
      <xdr:col>22</xdr:col>
      <xdr:colOff>38689</xdr:colOff>
      <xdr:row>47</xdr:row>
      <xdr:rowOff>136672</xdr:rowOff>
    </xdr:to>
    <xdr:sp macro="" textlink="'szacunek rynku_01 2025'!F67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-0,8%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48</xdr:row>
      <xdr:rowOff>145594</xdr:rowOff>
    </xdr:from>
    <xdr:to>
      <xdr:col>22</xdr:col>
      <xdr:colOff>38689</xdr:colOff>
      <xdr:row>50</xdr:row>
      <xdr:rowOff>104468</xdr:rowOff>
    </xdr:to>
    <xdr:sp macro="" textlink="'szacunek rynku_01 2025'!F68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-19,8%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48</xdr:row>
      <xdr:rowOff>145594</xdr:rowOff>
    </xdr:from>
    <xdr:to>
      <xdr:col>24</xdr:col>
      <xdr:colOff>195579</xdr:colOff>
      <xdr:row>50</xdr:row>
      <xdr:rowOff>104468</xdr:rowOff>
    </xdr:to>
    <xdr:sp macro="" textlink="'szacunek rynku_01 2025'!F68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E6E7746-D716-46C1-B5FC-2F9FF85EC4F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-19,8%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43</xdr:row>
      <xdr:rowOff>89946</xdr:rowOff>
    </xdr:from>
    <xdr:to>
      <xdr:col>22</xdr:col>
      <xdr:colOff>38689</xdr:colOff>
      <xdr:row>45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43</xdr:row>
      <xdr:rowOff>89946</xdr:rowOff>
    </xdr:from>
    <xdr:to>
      <xdr:col>24</xdr:col>
      <xdr:colOff>195579</xdr:colOff>
      <xdr:row>45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45</xdr:row>
      <xdr:rowOff>177796</xdr:rowOff>
    </xdr:from>
    <xdr:to>
      <xdr:col>24</xdr:col>
      <xdr:colOff>195579</xdr:colOff>
      <xdr:row>47</xdr:row>
      <xdr:rowOff>136672</xdr:rowOff>
    </xdr:to>
    <xdr:sp macro="" textlink="'szacunek rynku_01 2025'!F67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2A32232-E04B-4F17-9CCA-86ED3ECDB65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-0,8%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39</xdr:row>
      <xdr:rowOff>127009</xdr:rowOff>
    </xdr:from>
    <xdr:to>
      <xdr:col>24</xdr:col>
      <xdr:colOff>195579</xdr:colOff>
      <xdr:row>42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51</xdr:row>
      <xdr:rowOff>113390</xdr:rowOff>
    </xdr:from>
    <xdr:to>
      <xdr:col>20</xdr:col>
      <xdr:colOff>1404697</xdr:colOff>
      <xdr:row>53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51</xdr:row>
      <xdr:rowOff>113390</xdr:rowOff>
    </xdr:from>
    <xdr:to>
      <xdr:col>22</xdr:col>
      <xdr:colOff>13289</xdr:colOff>
      <xdr:row>53</xdr:row>
      <xdr:rowOff>72264</xdr:rowOff>
    </xdr:to>
    <xdr:sp macro="" textlink="'szacunek rynku_01 2025'!F69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-7,3%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51</xdr:row>
      <xdr:rowOff>113390</xdr:rowOff>
    </xdr:from>
    <xdr:to>
      <xdr:col>24</xdr:col>
      <xdr:colOff>170179</xdr:colOff>
      <xdr:row>53</xdr:row>
      <xdr:rowOff>72264</xdr:rowOff>
    </xdr:to>
    <xdr:sp macro="" textlink="'szacunek rynku_01 2025'!F69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347955-0939-4ECF-90A1-4CBDE45693D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-7,3%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54</xdr:row>
      <xdr:rowOff>81187</xdr:rowOff>
    </xdr:from>
    <xdr:to>
      <xdr:col>20</xdr:col>
      <xdr:colOff>1404697</xdr:colOff>
      <xdr:row>56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54</xdr:row>
      <xdr:rowOff>81187</xdr:rowOff>
    </xdr:from>
    <xdr:to>
      <xdr:col>22</xdr:col>
      <xdr:colOff>25989</xdr:colOff>
      <xdr:row>56</xdr:row>
      <xdr:rowOff>40061</xdr:rowOff>
    </xdr:to>
    <xdr:sp macro="" textlink="'szacunek rynku_01 2025'!F70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92,9%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54</xdr:row>
      <xdr:rowOff>81187</xdr:rowOff>
    </xdr:from>
    <xdr:to>
      <xdr:col>24</xdr:col>
      <xdr:colOff>182879</xdr:colOff>
      <xdr:row>56</xdr:row>
      <xdr:rowOff>40061</xdr:rowOff>
    </xdr:to>
    <xdr:sp macro="" textlink="'szacunek rynku_01 2025'!F70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7727F18-44A9-4ECE-B8C6-C537CC02FD5E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92,9%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19</xdr:col>
      <xdr:colOff>196850</xdr:colOff>
      <xdr:row>79</xdr:row>
      <xdr:rowOff>6338</xdr:rowOff>
    </xdr:from>
    <xdr:to>
      <xdr:col>20</xdr:col>
      <xdr:colOff>1385663</xdr:colOff>
      <xdr:row>80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82</xdr:row>
      <xdr:rowOff>5885</xdr:rowOff>
    </xdr:from>
    <xdr:to>
      <xdr:col>20</xdr:col>
      <xdr:colOff>1385663</xdr:colOff>
      <xdr:row>83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79</xdr:row>
      <xdr:rowOff>6338</xdr:rowOff>
    </xdr:from>
    <xdr:to>
      <xdr:col>22</xdr:col>
      <xdr:colOff>19655</xdr:colOff>
      <xdr:row>80</xdr:row>
      <xdr:rowOff>149363</xdr:rowOff>
    </xdr:to>
    <xdr:sp macro="" textlink="'szacunek rynku_01 2025'!F73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-3,9%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82</xdr:row>
      <xdr:rowOff>5885</xdr:rowOff>
    </xdr:from>
    <xdr:to>
      <xdr:col>22</xdr:col>
      <xdr:colOff>19655</xdr:colOff>
      <xdr:row>83</xdr:row>
      <xdr:rowOff>148909</xdr:rowOff>
    </xdr:to>
    <xdr:sp macro="" textlink="'szacunek rynku_01 2025'!F74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82</xdr:row>
      <xdr:rowOff>5885</xdr:rowOff>
    </xdr:from>
    <xdr:to>
      <xdr:col>24</xdr:col>
      <xdr:colOff>176545</xdr:colOff>
      <xdr:row>83</xdr:row>
      <xdr:rowOff>148909</xdr:rowOff>
    </xdr:to>
    <xdr:sp macro="" textlink="'szacunek rynku_01 2025'!F74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618E252-25C0-47B8-9179-E23DBE4DB822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1,2%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76</xdr:row>
      <xdr:rowOff>102637</xdr:rowOff>
    </xdr:from>
    <xdr:to>
      <xdr:col>22</xdr:col>
      <xdr:colOff>19655</xdr:colOff>
      <xdr:row>78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797763" y="15806187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76</xdr:row>
      <xdr:rowOff>102637</xdr:rowOff>
    </xdr:from>
    <xdr:to>
      <xdr:col>24</xdr:col>
      <xdr:colOff>176545</xdr:colOff>
      <xdr:row>78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01-01/2025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79</xdr:row>
      <xdr:rowOff>6337</xdr:rowOff>
    </xdr:from>
    <xdr:to>
      <xdr:col>24</xdr:col>
      <xdr:colOff>176545</xdr:colOff>
      <xdr:row>80</xdr:row>
      <xdr:rowOff>149363</xdr:rowOff>
    </xdr:to>
    <xdr:sp macro="" textlink="'szacunek rynku_01 2025'!F73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A584839-B7B6-4EB5-856E-B535D3AB20DE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-3,9%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72</xdr:row>
      <xdr:rowOff>139700</xdr:rowOff>
    </xdr:from>
    <xdr:to>
      <xdr:col>24</xdr:col>
      <xdr:colOff>176545</xdr:colOff>
      <xdr:row>75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85</xdr:row>
      <xdr:rowOff>5431</xdr:rowOff>
    </xdr:from>
    <xdr:to>
      <xdr:col>20</xdr:col>
      <xdr:colOff>1385663</xdr:colOff>
      <xdr:row>86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85</xdr:row>
      <xdr:rowOff>5431</xdr:rowOff>
    </xdr:from>
    <xdr:to>
      <xdr:col>21</xdr:col>
      <xdr:colOff>1022955</xdr:colOff>
      <xdr:row>86</xdr:row>
      <xdr:rowOff>148455</xdr:rowOff>
    </xdr:to>
    <xdr:sp macro="" textlink="'szacunek rynku_01 2025'!F75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-6,2%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85</xdr:row>
      <xdr:rowOff>5431</xdr:rowOff>
    </xdr:from>
    <xdr:to>
      <xdr:col>24</xdr:col>
      <xdr:colOff>151145</xdr:colOff>
      <xdr:row>86</xdr:row>
      <xdr:rowOff>148455</xdr:rowOff>
    </xdr:to>
    <xdr:sp macro="" textlink="'szacunek rynku_01 2025'!F75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C0E3908C-FE0B-475D-99BD-EFD36044CF39}" type="TxLink">
            <a:rPr lang="en-US" sz="1400" b="1" i="0" u="none" strike="noStrike">
              <a:solidFill>
                <a:schemeClr val="tx1"/>
              </a:solidFill>
              <a:latin typeface="Arial"/>
              <a:ea typeface="+mn-ea"/>
              <a:cs typeface="Arial"/>
            </a:rPr>
            <a:pPr marL="0" indent="0" algn="ctr"/>
            <a:t>-6,2%</a:t>
          </a:fld>
          <a:endParaRPr lang="en-GB" sz="1400" b="1" i="0" u="none" strike="noStrike">
            <a:solidFill>
              <a:schemeClr val="tx1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</xdr:col>
      <xdr:colOff>38100</xdr:colOff>
      <xdr:row>24</xdr:row>
      <xdr:rowOff>23995</xdr:rowOff>
    </xdr:from>
    <xdr:to>
      <xdr:col>14</xdr:col>
      <xdr:colOff>613127</xdr:colOff>
      <xdr:row>32</xdr:row>
      <xdr:rowOff>21879</xdr:rowOff>
    </xdr:to>
    <xdr:sp macro="" textlink="">
      <xdr:nvSpPr>
        <xdr:cNvPr id="124" name="Prostokąt: zaokrąglone rogi 123">
          <a:extLst>
            <a:ext uri="{FF2B5EF4-FFF2-40B4-BE49-F238E27FC236}">
              <a16:creationId xmlns:a16="http://schemas.microsoft.com/office/drawing/2014/main" id="{060494DA-F894-42B4-BBE6-EF03E3CD1648}"/>
            </a:ext>
          </a:extLst>
        </xdr:cNvPr>
        <xdr:cNvSpPr/>
      </xdr:nvSpPr>
      <xdr:spPr>
        <a:xfrm>
          <a:off x="895350" y="5040495"/>
          <a:ext cx="10576277" cy="1521884"/>
        </a:xfrm>
        <a:prstGeom prst="roundRect">
          <a:avLst/>
        </a:prstGeom>
        <a:solidFill>
          <a:schemeClr val="bg1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wciąż pozostają główną siłą napędową całego rynku leasingu, ale już ze znacznie niższym tempem rozwoju niż w latach 2023-2024.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wyhamowała do 5,2% r/r w styczniu 2025 z 24,7% r/r w całym 2024 roku.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stycznia w OSD trochę pod negatywnym wpływem wysokiej aktywności sprzedażowej całej branży w IV kw. 2024. Oczekujemy, że wzrost gospodarczy w 2025, który będzie mocno bazował na popycie konsumpcyjnym, przełoży się na wzrost finansowania OSD w dalszej części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229054</xdr:colOff>
      <xdr:row>4</xdr:row>
      <xdr:rowOff>331536</xdr:rowOff>
    </xdr:from>
    <xdr:to>
      <xdr:col>12</xdr:col>
      <xdr:colOff>63432</xdr:colOff>
      <xdr:row>24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238124</xdr:colOff>
      <xdr:row>32</xdr:row>
      <xdr:rowOff>196506</xdr:rowOff>
    </xdr:from>
    <xdr:to>
      <xdr:col>12</xdr:col>
      <xdr:colOff>71924</xdr:colOff>
      <xdr:row>51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244929</xdr:colOff>
      <xdr:row>60</xdr:row>
      <xdr:rowOff>196613</xdr:rowOff>
    </xdr:from>
    <xdr:to>
      <xdr:col>12</xdr:col>
      <xdr:colOff>78729</xdr:colOff>
      <xdr:row>79</xdr:row>
      <xdr:rowOff>196813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582839</xdr:colOff>
      <xdr:row>4</xdr:row>
      <xdr:rowOff>359431</xdr:rowOff>
    </xdr:from>
    <xdr:to>
      <xdr:col>18</xdr:col>
      <xdr:colOff>454739</xdr:colOff>
      <xdr:row>24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641413</xdr:colOff>
      <xdr:row>32</xdr:row>
      <xdr:rowOff>209093</xdr:rowOff>
    </xdr:from>
    <xdr:to>
      <xdr:col>18</xdr:col>
      <xdr:colOff>519599</xdr:colOff>
      <xdr:row>52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598712</xdr:colOff>
      <xdr:row>60</xdr:row>
      <xdr:rowOff>214302</xdr:rowOff>
    </xdr:from>
    <xdr:to>
      <xdr:col>18</xdr:col>
      <xdr:colOff>470612</xdr:colOff>
      <xdr:row>80</xdr:row>
      <xdr:rowOff>8127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1 2025'!$C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I 2024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1 2025'!$C$3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1 2025'!$C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1 2025'!$D$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1 2025'!$D$3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1 2025'!$D$62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3"/>
  <sheetViews>
    <sheetView showGridLines="0" zoomScaleNormal="100" workbookViewId="0">
      <selection activeCell="C5" sqref="C5:O5"/>
    </sheetView>
  </sheetViews>
  <sheetFormatPr defaultRowHeight="15" x14ac:dyDescent="0.25"/>
  <cols>
    <col min="2" max="2" width="3.5703125" customWidth="1"/>
    <col min="4" max="4" width="27" customWidth="1"/>
    <col min="5" max="7" width="14.7109375" customWidth="1"/>
    <col min="11" max="11" width="10.42578125" bestFit="1" customWidth="1"/>
    <col min="12" max="14" width="10.42578125" customWidth="1"/>
    <col min="16" max="16" width="3.5703125" customWidth="1"/>
    <col min="19" max="19" width="3.5703125" customWidth="1"/>
    <col min="21" max="21" width="27" customWidth="1"/>
    <col min="22" max="23" width="14.7109375" customWidth="1"/>
    <col min="29" max="29" width="3.5703125" customWidth="1"/>
  </cols>
  <sheetData>
    <row r="2" spans="2:31" ht="21" x14ac:dyDescent="0.35">
      <c r="B2" s="72" t="s">
        <v>44</v>
      </c>
    </row>
    <row r="3" spans="2:31" ht="21.75" thickBot="1" x14ac:dyDescent="0.4">
      <c r="B3" s="72"/>
    </row>
    <row r="4" spans="2:31" ht="15.75" thickTop="1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25">
      <c r="B5" s="4"/>
      <c r="C5" s="73" t="s">
        <v>28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5"/>
      <c r="S5" s="4"/>
      <c r="T5" s="73" t="s">
        <v>41</v>
      </c>
      <c r="U5" s="73"/>
      <c r="V5" s="73"/>
      <c r="W5" s="73"/>
      <c r="X5" s="73"/>
      <c r="Y5" s="73"/>
      <c r="Z5" s="73"/>
      <c r="AA5" s="73"/>
      <c r="AB5" s="73"/>
      <c r="AC5" s="5"/>
      <c r="AE5" s="7"/>
    </row>
    <row r="6" spans="2:31" x14ac:dyDescent="0.25">
      <c r="B6" s="8"/>
      <c r="P6" s="9"/>
      <c r="S6" s="8"/>
      <c r="AC6" s="9"/>
    </row>
    <row r="7" spans="2:31" x14ac:dyDescent="0.25">
      <c r="B7" s="8"/>
      <c r="P7" s="9"/>
      <c r="S7" s="8"/>
      <c r="AC7" s="9"/>
    </row>
    <row r="8" spans="2:31" x14ac:dyDescent="0.25">
      <c r="B8" s="8"/>
      <c r="P8" s="9"/>
      <c r="S8" s="8"/>
      <c r="AC8" s="9"/>
    </row>
    <row r="9" spans="2:31" x14ac:dyDescent="0.25">
      <c r="B9" s="8"/>
      <c r="P9" s="9"/>
      <c r="S9" s="8"/>
      <c r="AC9" s="9"/>
    </row>
    <row r="10" spans="2:31" x14ac:dyDescent="0.25">
      <c r="B10" s="8"/>
      <c r="J10" s="63" t="s">
        <v>37</v>
      </c>
      <c r="N10" s="63" t="s">
        <v>37</v>
      </c>
      <c r="P10" s="9"/>
      <c r="S10" s="8"/>
      <c r="V10" s="14"/>
      <c r="AC10" s="9"/>
    </row>
    <row r="11" spans="2:31" x14ac:dyDescent="0.25">
      <c r="B11" s="8"/>
      <c r="I11" t="s">
        <v>1</v>
      </c>
      <c r="J11" s="64">
        <f>('szacunek rynku_01 2025'!D9+'szacunek rynku_01 2025'!D10)/('szacunek rynku_01 2025'!D64+'szacunek rynku_01 2025'!D65)</f>
        <v>0.93946790321206175</v>
      </c>
      <c r="M11" t="s">
        <v>0</v>
      </c>
      <c r="N11" s="64">
        <f>'szacunek rynku_01 2025'!D64/SUM('szacunek rynku_01 2025'!D64:D65)</f>
        <v>0.86664838859163251</v>
      </c>
      <c r="P11" s="9"/>
      <c r="S11" s="8"/>
      <c r="V11" s="66"/>
      <c r="Z11" s="13"/>
      <c r="AC11" s="9"/>
    </row>
    <row r="12" spans="2:31" x14ac:dyDescent="0.25">
      <c r="B12" s="8"/>
      <c r="I12" t="s">
        <v>2</v>
      </c>
      <c r="J12" s="64">
        <f>1-J11</f>
        <v>6.053209678793825E-2</v>
      </c>
      <c r="M12" t="s">
        <v>3</v>
      </c>
      <c r="N12" s="64">
        <f>1-N11</f>
        <v>0.13335161140836749</v>
      </c>
      <c r="P12" s="9"/>
      <c r="S12" s="8"/>
      <c r="V12" s="66"/>
      <c r="Z12" s="13"/>
      <c r="AA12" s="71"/>
      <c r="AC12" s="9"/>
    </row>
    <row r="13" spans="2:31" x14ac:dyDescent="0.25">
      <c r="B13" s="8"/>
      <c r="P13" s="9"/>
      <c r="S13" s="8"/>
      <c r="Z13" s="13"/>
      <c r="AC13" s="9"/>
    </row>
    <row r="14" spans="2:31" x14ac:dyDescent="0.25">
      <c r="B14" s="8"/>
      <c r="I14" t="s">
        <v>1</v>
      </c>
      <c r="J14" s="65">
        <f>('szacunek rynku_01 2025'!D9+'szacunek rynku_01 2025'!D10)/('szacunek rynku_01 2025'!C9+'szacunek rynku_01 2025'!C10)-1</f>
        <v>3.2938815455547887E-2</v>
      </c>
      <c r="P14" s="9"/>
      <c r="S14" s="8"/>
      <c r="AC14" s="9"/>
    </row>
    <row r="15" spans="2:31" x14ac:dyDescent="0.25">
      <c r="B15" s="8"/>
      <c r="I15" t="s">
        <v>2</v>
      </c>
      <c r="J15" s="65">
        <f>('szacunek rynku_01 2025'!D36+'szacunek rynku_01 2025'!D37)/('szacunek rynku_01 2025'!C36+'szacunek rynku_01 2025'!C37)-1</f>
        <v>0.48620789834888112</v>
      </c>
      <c r="P15" s="9"/>
      <c r="S15" s="8"/>
      <c r="AC15" s="9"/>
    </row>
    <row r="16" spans="2:31" x14ac:dyDescent="0.25">
      <c r="B16" s="8"/>
      <c r="I16" t="s">
        <v>40</v>
      </c>
      <c r="J16" s="65">
        <f>('szacunek rynku_01 2025'!D65+'szacunek rynku_01 2025'!D64)/('szacunek rynku_01 2025'!C64+'szacunek rynku_01 2025'!C65)-1</f>
        <v>5.2366874710481071E-2</v>
      </c>
      <c r="P16" s="9"/>
      <c r="S16" s="8"/>
      <c r="AC16" s="9"/>
    </row>
    <row r="17" spans="2:29" x14ac:dyDescent="0.25">
      <c r="B17" s="8"/>
      <c r="P17" s="9"/>
      <c r="S17" s="8"/>
      <c r="AC17" s="9"/>
    </row>
    <row r="18" spans="2:29" x14ac:dyDescent="0.25">
      <c r="B18" s="8"/>
      <c r="P18" s="9"/>
      <c r="S18" s="8"/>
      <c r="AC18" s="9"/>
    </row>
    <row r="19" spans="2:29" x14ac:dyDescent="0.25">
      <c r="B19" s="8"/>
      <c r="P19" s="9"/>
      <c r="S19" s="8"/>
      <c r="AC19" s="9"/>
    </row>
    <row r="20" spans="2:29" x14ac:dyDescent="0.25">
      <c r="B20" s="8"/>
      <c r="P20" s="9"/>
      <c r="S20" s="8"/>
      <c r="AC20" s="9"/>
    </row>
    <row r="21" spans="2:29" x14ac:dyDescent="0.25">
      <c r="B21" s="8"/>
      <c r="P21" s="9"/>
      <c r="S21" s="8"/>
      <c r="AC21" s="9"/>
    </row>
    <row r="22" spans="2:29" x14ac:dyDescent="0.25">
      <c r="B22" s="8"/>
      <c r="P22" s="9"/>
      <c r="S22" s="8"/>
      <c r="AC22" s="9"/>
    </row>
    <row r="23" spans="2:29" ht="15.75" thickBot="1" x14ac:dyDescent="0.3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.75" thickTop="1" x14ac:dyDescent="0.25">
      <c r="B24" s="8"/>
      <c r="P24" s="9"/>
    </row>
    <row r="25" spans="2:29" x14ac:dyDescent="0.25">
      <c r="B25" s="8"/>
      <c r="P25" s="9"/>
    </row>
    <row r="26" spans="2:29" x14ac:dyDescent="0.25">
      <c r="B26" s="8"/>
      <c r="P26" s="9"/>
    </row>
    <row r="27" spans="2:29" x14ac:dyDescent="0.25">
      <c r="B27" s="8"/>
      <c r="P27" s="9"/>
    </row>
    <row r="28" spans="2:29" x14ac:dyDescent="0.25">
      <c r="B28" s="8"/>
      <c r="P28" s="9"/>
    </row>
    <row r="29" spans="2:29" x14ac:dyDescent="0.25">
      <c r="B29" s="8"/>
      <c r="P29" s="9"/>
    </row>
    <row r="30" spans="2:29" x14ac:dyDescent="0.25">
      <c r="B30" s="8"/>
      <c r="P30" s="9"/>
    </row>
    <row r="31" spans="2:29" x14ac:dyDescent="0.25">
      <c r="B31" s="8"/>
      <c r="P31" s="9"/>
    </row>
    <row r="32" spans="2:29" x14ac:dyDescent="0.25">
      <c r="B32" s="8"/>
      <c r="P32" s="9"/>
    </row>
    <row r="33" spans="2:31" ht="16.5" customHeight="1" thickBot="1" x14ac:dyDescent="0.3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31" ht="15.75" thickTop="1" x14ac:dyDescent="0.25"/>
    <row r="36" spans="2:31" ht="15.75" thickBot="1" x14ac:dyDescent="0.3"/>
    <row r="37" spans="2:31" ht="15.75" thickTop="1" x14ac:dyDescent="0.25"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S37" s="1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2:31" s="6" customFormat="1" ht="61.5" customHeight="1" x14ac:dyDescent="0.25">
      <c r="B38" s="4"/>
      <c r="C38" s="73" t="s">
        <v>29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5"/>
      <c r="S38" s="4"/>
      <c r="T38" s="73" t="s">
        <v>42</v>
      </c>
      <c r="U38" s="73"/>
      <c r="V38" s="73"/>
      <c r="W38" s="73"/>
      <c r="X38" s="73"/>
      <c r="Y38" s="73"/>
      <c r="Z38" s="73"/>
      <c r="AA38" s="73"/>
      <c r="AB38" s="73"/>
      <c r="AC38" s="5"/>
      <c r="AE38" s="7"/>
    </row>
    <row r="39" spans="2:31" x14ac:dyDescent="0.25">
      <c r="B39" s="8"/>
      <c r="P39" s="9"/>
      <c r="S39" s="8"/>
      <c r="AC39" s="9"/>
    </row>
    <row r="40" spans="2:31" x14ac:dyDescent="0.25">
      <c r="B40" s="8"/>
      <c r="P40" s="9"/>
      <c r="S40" s="8"/>
      <c r="AC40" s="9"/>
    </row>
    <row r="41" spans="2:31" x14ac:dyDescent="0.25">
      <c r="B41" s="8"/>
      <c r="P41" s="9"/>
      <c r="S41" s="8"/>
      <c r="AC41" s="9"/>
    </row>
    <row r="42" spans="2:31" x14ac:dyDescent="0.25">
      <c r="B42" s="8"/>
      <c r="P42" s="9"/>
      <c r="S42" s="8"/>
      <c r="AC42" s="9"/>
    </row>
    <row r="43" spans="2:31" x14ac:dyDescent="0.25">
      <c r="B43" s="8"/>
      <c r="J43" s="63" t="s">
        <v>39</v>
      </c>
      <c r="N43" s="63" t="s">
        <v>39</v>
      </c>
      <c r="P43" s="9"/>
      <c r="S43" s="8"/>
      <c r="V43" s="14"/>
      <c r="AC43" s="9"/>
    </row>
    <row r="44" spans="2:31" x14ac:dyDescent="0.25">
      <c r="B44" s="8"/>
      <c r="I44" t="s">
        <v>1</v>
      </c>
      <c r="J44" s="64">
        <f>'szacunek rynku_01 2025'!D11/'szacunek rynku_01 2025'!D66</f>
        <v>0.91240094857122522</v>
      </c>
      <c r="M44" t="s">
        <v>38</v>
      </c>
      <c r="N44" s="64">
        <f>'szacunek rynku_01 2025'!D67/'szacunek rynku_01 2025'!$D$66</f>
        <v>0.23594714231624028</v>
      </c>
      <c r="P44" s="9"/>
      <c r="S44" s="8"/>
      <c r="V44" s="66"/>
      <c r="Z44" s="13"/>
      <c r="AC44" s="9"/>
    </row>
    <row r="45" spans="2:31" x14ac:dyDescent="0.25">
      <c r="B45" s="8"/>
      <c r="I45" t="s">
        <v>2</v>
      </c>
      <c r="J45" s="64">
        <f>1-J44</f>
        <v>8.7599051428774777E-2</v>
      </c>
      <c r="M45" t="s">
        <v>4</v>
      </c>
      <c r="N45" s="64">
        <f>'szacunek rynku_01 2025'!D68/'szacunek rynku_01 2025'!$D$66</f>
        <v>0.43481262039256607</v>
      </c>
      <c r="P45" s="9"/>
      <c r="S45" s="8"/>
      <c r="V45" s="66"/>
      <c r="Z45" s="13"/>
      <c r="AC45" s="9"/>
    </row>
    <row r="46" spans="2:31" x14ac:dyDescent="0.25">
      <c r="B46" s="8"/>
      <c r="M46" t="s">
        <v>5</v>
      </c>
      <c r="N46" s="64">
        <f>'szacunek rynku_01 2025'!D69/'szacunek rynku_01 2025'!$D$66</f>
        <v>0.18532690784152198</v>
      </c>
      <c r="P46" s="9"/>
      <c r="S46" s="8"/>
      <c r="Z46" s="13"/>
      <c r="AC46" s="9"/>
    </row>
    <row r="47" spans="2:31" x14ac:dyDescent="0.25">
      <c r="B47" s="8"/>
      <c r="M47" t="s">
        <v>6</v>
      </c>
      <c r="N47" s="64">
        <f>'szacunek rynku_01 2025'!D70/'szacunek rynku_01 2025'!$D$66</f>
        <v>0.14391332944967164</v>
      </c>
      <c r="P47" s="9"/>
      <c r="S47" s="8"/>
      <c r="AC47" s="9"/>
    </row>
    <row r="48" spans="2:31" x14ac:dyDescent="0.25">
      <c r="B48" s="8"/>
      <c r="P48" s="9"/>
      <c r="S48" s="8"/>
      <c r="AC48" s="9"/>
    </row>
    <row r="49" spans="2:29" x14ac:dyDescent="0.25">
      <c r="B49" s="8"/>
      <c r="P49" s="9"/>
      <c r="S49" s="8"/>
      <c r="AC49" s="9"/>
    </row>
    <row r="50" spans="2:29" x14ac:dyDescent="0.25">
      <c r="B50" s="8"/>
      <c r="P50" s="9"/>
      <c r="S50" s="8"/>
      <c r="AC50" s="9"/>
    </row>
    <row r="51" spans="2:29" x14ac:dyDescent="0.25">
      <c r="B51" s="8"/>
      <c r="P51" s="9"/>
      <c r="S51" s="8"/>
      <c r="AC51" s="9"/>
    </row>
    <row r="52" spans="2:29" x14ac:dyDescent="0.25">
      <c r="B52" s="8"/>
      <c r="P52" s="9"/>
      <c r="S52" s="8"/>
      <c r="AC52" s="9"/>
    </row>
    <row r="53" spans="2:29" x14ac:dyDescent="0.25">
      <c r="B53" s="8"/>
      <c r="P53" s="9"/>
      <c r="S53" s="8"/>
      <c r="AC53" s="9"/>
    </row>
    <row r="54" spans="2:29" x14ac:dyDescent="0.25">
      <c r="B54" s="8"/>
      <c r="P54" s="9"/>
      <c r="S54" s="8"/>
      <c r="AC54" s="9"/>
    </row>
    <row r="55" spans="2:29" x14ac:dyDescent="0.25">
      <c r="B55" s="8"/>
      <c r="P55" s="9"/>
      <c r="S55" s="8"/>
      <c r="AC55" s="9"/>
    </row>
    <row r="56" spans="2:29" x14ac:dyDescent="0.25">
      <c r="B56" s="8"/>
      <c r="P56" s="9"/>
      <c r="S56" s="8"/>
      <c r="AC56" s="9"/>
    </row>
    <row r="57" spans="2:29" x14ac:dyDescent="0.25">
      <c r="B57" s="8"/>
      <c r="P57" s="9"/>
      <c r="S57" s="8"/>
      <c r="AC57" s="9"/>
    </row>
    <row r="58" spans="2:29" ht="15.75" thickBot="1" x14ac:dyDescent="0.3">
      <c r="B58" s="8"/>
      <c r="P58" s="9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2"/>
    </row>
    <row r="59" spans="2:29" ht="15.75" thickTop="1" x14ac:dyDescent="0.25">
      <c r="B59" s="8"/>
      <c r="P59" s="9"/>
    </row>
    <row r="60" spans="2:29" x14ac:dyDescent="0.25">
      <c r="B60" s="8"/>
      <c r="P60" s="9"/>
    </row>
    <row r="61" spans="2:29" x14ac:dyDescent="0.25">
      <c r="B61" s="8"/>
      <c r="P61" s="9"/>
    </row>
    <row r="62" spans="2:29" x14ac:dyDescent="0.25">
      <c r="B62" s="8"/>
      <c r="P62" s="9"/>
    </row>
    <row r="63" spans="2:29" x14ac:dyDescent="0.25">
      <c r="B63" s="8"/>
      <c r="P63" s="9"/>
    </row>
    <row r="64" spans="2:29" x14ac:dyDescent="0.25">
      <c r="B64" s="8"/>
      <c r="P64" s="9"/>
    </row>
    <row r="65" spans="2:31" x14ac:dyDescent="0.25">
      <c r="B65" s="8"/>
      <c r="P65" s="9"/>
    </row>
    <row r="66" spans="2:31" ht="16.5" customHeight="1" thickBot="1" x14ac:dyDescent="0.3"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2"/>
    </row>
    <row r="67" spans="2:31" ht="15.75" thickTop="1" x14ac:dyDescent="0.25"/>
    <row r="69" spans="2:31" ht="15.75" thickBot="1" x14ac:dyDescent="0.3"/>
    <row r="70" spans="2:31" ht="15.75" thickTop="1" x14ac:dyDescent="0.25"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"/>
      <c r="S70" s="1"/>
      <c r="T70" s="2"/>
      <c r="U70" s="2"/>
      <c r="V70" s="2"/>
      <c r="W70" s="2"/>
      <c r="X70" s="2"/>
      <c r="Y70" s="2"/>
      <c r="Z70" s="2"/>
      <c r="AA70" s="2"/>
      <c r="AB70" s="2"/>
      <c r="AC70" s="3"/>
    </row>
    <row r="71" spans="2:31" s="6" customFormat="1" ht="61.5" customHeight="1" x14ac:dyDescent="0.25">
      <c r="B71" s="4"/>
      <c r="C71" s="73" t="s">
        <v>30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5"/>
      <c r="S71" s="4"/>
      <c r="T71" s="73" t="s">
        <v>43</v>
      </c>
      <c r="U71" s="73"/>
      <c r="V71" s="73"/>
      <c r="W71" s="73"/>
      <c r="X71" s="73"/>
      <c r="Y71" s="73"/>
      <c r="Z71" s="73"/>
      <c r="AA71" s="73"/>
      <c r="AB71" s="73"/>
      <c r="AC71" s="5"/>
      <c r="AE71" s="7"/>
    </row>
    <row r="72" spans="2:31" x14ac:dyDescent="0.25">
      <c r="B72" s="8"/>
      <c r="P72" s="9"/>
      <c r="S72" s="8"/>
      <c r="AC72" s="9"/>
    </row>
    <row r="73" spans="2:31" x14ac:dyDescent="0.25">
      <c r="B73" s="8"/>
      <c r="P73" s="9"/>
      <c r="S73" s="8"/>
      <c r="AC73" s="9"/>
    </row>
    <row r="74" spans="2:31" x14ac:dyDescent="0.25">
      <c r="B74" s="8"/>
      <c r="P74" s="9"/>
      <c r="S74" s="8"/>
      <c r="AC74" s="9"/>
    </row>
    <row r="75" spans="2:31" x14ac:dyDescent="0.25">
      <c r="B75" s="8"/>
      <c r="P75" s="9"/>
      <c r="S75" s="8"/>
      <c r="AC75" s="9"/>
    </row>
    <row r="76" spans="2:31" x14ac:dyDescent="0.25">
      <c r="B76" s="8"/>
      <c r="J76" s="63" t="s">
        <v>39</v>
      </c>
      <c r="N76" s="63" t="s">
        <v>39</v>
      </c>
      <c r="P76" s="9"/>
      <c r="S76" s="8"/>
      <c r="V76" s="14"/>
      <c r="AC76" s="9"/>
    </row>
    <row r="77" spans="2:31" x14ac:dyDescent="0.25">
      <c r="B77" s="8"/>
      <c r="I77" t="s">
        <v>1</v>
      </c>
      <c r="J77" s="13">
        <f>'szacunek rynku_01 2025'!D17/'szacunek rynku_01 2025'!D72</f>
        <v>0.68416023052783093</v>
      </c>
      <c r="M77" t="s">
        <v>24</v>
      </c>
      <c r="N77" s="13">
        <f>'szacunek rynku_01 2025'!D73/'szacunek rynku_01 2025'!$D$72</f>
        <v>0.1961834712847875</v>
      </c>
      <c r="P77" s="9"/>
      <c r="S77" s="8"/>
      <c r="V77" s="66"/>
      <c r="Z77" s="13"/>
      <c r="AC77" s="9"/>
    </row>
    <row r="78" spans="2:31" x14ac:dyDescent="0.25">
      <c r="B78" s="8"/>
      <c r="I78" t="s">
        <v>2</v>
      </c>
      <c r="J78" s="13">
        <f>1-J77</f>
        <v>0.31583976947216907</v>
      </c>
      <c r="M78" t="s">
        <v>23</v>
      </c>
      <c r="N78" s="13">
        <f>'szacunek rynku_01 2025'!D74/'szacunek rynku_01 2025'!$D$72</f>
        <v>0.23760324965134239</v>
      </c>
      <c r="P78" s="9"/>
      <c r="S78" s="8"/>
      <c r="V78" s="66"/>
      <c r="Z78" s="13"/>
      <c r="AC78" s="9"/>
    </row>
    <row r="79" spans="2:31" x14ac:dyDescent="0.25">
      <c r="B79" s="8"/>
      <c r="M79" t="s">
        <v>32</v>
      </c>
      <c r="N79" s="13">
        <f>'szacunek rynku_01 2025'!D75/'szacunek rynku_01 2025'!$D$72</f>
        <v>0.56621327906387009</v>
      </c>
      <c r="P79" s="9"/>
      <c r="S79" s="8"/>
      <c r="Z79" s="13"/>
      <c r="AC79" s="9"/>
    </row>
    <row r="80" spans="2:31" x14ac:dyDescent="0.25">
      <c r="B80" s="8"/>
      <c r="N80" s="13"/>
      <c r="P80" s="9"/>
      <c r="S80" s="8"/>
      <c r="AC80" s="9"/>
    </row>
    <row r="81" spans="2:29" x14ac:dyDescent="0.25">
      <c r="B81" s="8"/>
      <c r="P81" s="9"/>
      <c r="S81" s="8"/>
      <c r="AC81" s="9"/>
    </row>
    <row r="82" spans="2:29" x14ac:dyDescent="0.25">
      <c r="B82" s="8"/>
      <c r="P82" s="9"/>
      <c r="S82" s="8"/>
      <c r="AC82" s="9"/>
    </row>
    <row r="83" spans="2:29" x14ac:dyDescent="0.25">
      <c r="B83" s="8"/>
      <c r="P83" s="9"/>
      <c r="S83" s="8"/>
      <c r="AC83" s="9"/>
    </row>
    <row r="84" spans="2:29" x14ac:dyDescent="0.25">
      <c r="B84" s="8"/>
      <c r="P84" s="9"/>
      <c r="S84" s="8"/>
      <c r="AC84" s="9"/>
    </row>
    <row r="85" spans="2:29" x14ac:dyDescent="0.25">
      <c r="B85" s="8"/>
      <c r="P85" s="9"/>
      <c r="S85" s="8"/>
      <c r="AC85" s="9"/>
    </row>
    <row r="86" spans="2:29" x14ac:dyDescent="0.25">
      <c r="B86" s="8"/>
      <c r="P86" s="9"/>
      <c r="S86" s="8"/>
      <c r="AC86" s="9"/>
    </row>
    <row r="87" spans="2:29" x14ac:dyDescent="0.25">
      <c r="B87" s="8"/>
      <c r="P87" s="9"/>
      <c r="S87" s="8"/>
      <c r="AC87" s="9"/>
    </row>
    <row r="88" spans="2:29" x14ac:dyDescent="0.25">
      <c r="B88" s="8"/>
      <c r="P88" s="9"/>
      <c r="S88" s="8"/>
      <c r="AC88" s="9"/>
    </row>
    <row r="89" spans="2:29" ht="15.75" thickBot="1" x14ac:dyDescent="0.3">
      <c r="B89" s="8"/>
      <c r="P89" s="9"/>
      <c r="S89" s="10"/>
      <c r="T89" s="11"/>
      <c r="U89" s="11"/>
      <c r="V89" s="11"/>
      <c r="W89" s="11"/>
      <c r="X89" s="11"/>
      <c r="Y89" s="11"/>
      <c r="Z89" s="11"/>
      <c r="AA89" s="11"/>
      <c r="AB89" s="11"/>
      <c r="AC89" s="12"/>
    </row>
    <row r="90" spans="2:29" ht="15.75" thickTop="1" x14ac:dyDescent="0.25">
      <c r="B90" s="8"/>
      <c r="P90" s="9"/>
    </row>
    <row r="91" spans="2:29" x14ac:dyDescent="0.25">
      <c r="B91" s="8"/>
      <c r="P91" s="9"/>
    </row>
    <row r="92" spans="2:29" x14ac:dyDescent="0.25">
      <c r="B92" s="8"/>
      <c r="P92" s="9"/>
    </row>
    <row r="93" spans="2:29" x14ac:dyDescent="0.25">
      <c r="B93" s="8"/>
      <c r="P93" s="9"/>
    </row>
    <row r="94" spans="2:29" x14ac:dyDescent="0.25">
      <c r="B94" s="8"/>
      <c r="P94" s="9"/>
    </row>
    <row r="95" spans="2:29" x14ac:dyDescent="0.25">
      <c r="B95" s="8"/>
      <c r="P95" s="9"/>
    </row>
    <row r="96" spans="2:29" x14ac:dyDescent="0.25">
      <c r="B96" s="8"/>
      <c r="P96" s="9"/>
    </row>
    <row r="97" spans="2:31" x14ac:dyDescent="0.25">
      <c r="B97" s="8"/>
      <c r="P97" s="9"/>
    </row>
    <row r="98" spans="2:31" x14ac:dyDescent="0.25">
      <c r="B98" s="8"/>
      <c r="P98" s="9"/>
    </row>
    <row r="99" spans="2:31" ht="16.5" customHeight="1" thickBot="1" x14ac:dyDescent="0.3">
      <c r="B99" s="10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2"/>
    </row>
    <row r="100" spans="2:31" ht="15.75" thickTop="1" x14ac:dyDescent="0.25"/>
    <row r="102" spans="2:31" ht="15.75" thickBot="1" x14ac:dyDescent="0.3"/>
    <row r="103" spans="2:31" ht="15.75" thickTop="1" x14ac:dyDescent="0.25">
      <c r="B103" s="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3"/>
    </row>
    <row r="104" spans="2:31" s="6" customFormat="1" ht="61.5" customHeight="1" x14ac:dyDescent="0.25">
      <c r="B104" s="4"/>
      <c r="C104" s="73" t="s">
        <v>31</v>
      </c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5"/>
      <c r="T104" s="67"/>
      <c r="U104" s="67"/>
      <c r="V104" s="67"/>
      <c r="W104" s="67"/>
      <c r="X104" s="67"/>
      <c r="Y104" s="67"/>
      <c r="Z104" s="67"/>
      <c r="AA104" s="67"/>
      <c r="AB104" s="67"/>
      <c r="AE104" s="7"/>
    </row>
    <row r="105" spans="2:31" x14ac:dyDescent="0.25">
      <c r="B105" s="8"/>
      <c r="P105" s="9"/>
    </row>
    <row r="106" spans="2:31" x14ac:dyDescent="0.25">
      <c r="B106" s="8"/>
      <c r="P106" s="9"/>
    </row>
    <row r="107" spans="2:31" x14ac:dyDescent="0.25">
      <c r="B107" s="8"/>
      <c r="P107" s="9"/>
    </row>
    <row r="108" spans="2:31" x14ac:dyDescent="0.25">
      <c r="B108" s="8"/>
      <c r="P108" s="9"/>
    </row>
    <row r="109" spans="2:31" x14ac:dyDescent="0.25">
      <c r="B109" s="8"/>
      <c r="J109" s="63" t="s">
        <v>39</v>
      </c>
      <c r="N109" s="63" t="s">
        <v>39</v>
      </c>
      <c r="P109" s="9"/>
      <c r="V109" s="14"/>
    </row>
    <row r="110" spans="2:31" x14ac:dyDescent="0.25">
      <c r="B110" s="8"/>
      <c r="I110" t="s">
        <v>1</v>
      </c>
      <c r="J110" s="64">
        <f>'szacunek rynku_01 2025'!D25/'szacunek rynku_01 2025'!D80</f>
        <v>0.87715061824613738</v>
      </c>
      <c r="M110" t="s">
        <v>25</v>
      </c>
      <c r="N110" s="64">
        <f>('szacunek rynku_01 2025'!D64+'szacunek rynku_01 2025'!D65)/'szacunek rynku_01 2025'!D80</f>
        <v>0.58089530735591766</v>
      </c>
      <c r="P110" s="9"/>
      <c r="V110" s="66"/>
      <c r="Z110" s="13"/>
    </row>
    <row r="111" spans="2:31" x14ac:dyDescent="0.25">
      <c r="B111" s="8"/>
      <c r="I111" t="s">
        <v>2</v>
      </c>
      <c r="J111" s="64">
        <f>1-J110</f>
        <v>0.12284938175386262</v>
      </c>
      <c r="M111" t="s">
        <v>26</v>
      </c>
      <c r="N111" s="64">
        <f>'szacunek rynku_01 2025'!D66/'szacunek rynku_01 2025'!D80</f>
        <v>0.16293907779445954</v>
      </c>
      <c r="P111" s="9"/>
      <c r="V111" s="66"/>
      <c r="Z111" s="13"/>
    </row>
    <row r="112" spans="2:31" x14ac:dyDescent="0.25">
      <c r="B112" s="8"/>
      <c r="M112" t="s">
        <v>27</v>
      </c>
      <c r="N112" s="64">
        <f>'szacunek rynku_01 2025'!D72/'szacunek rynku_01 2025'!D80</f>
        <v>0.21701735010000414</v>
      </c>
      <c r="P112" s="9"/>
      <c r="Z112" s="13"/>
    </row>
    <row r="113" spans="2:16" x14ac:dyDescent="0.25">
      <c r="B113" s="8"/>
      <c r="M113" t="s">
        <v>7</v>
      </c>
      <c r="N113" s="64">
        <f>'szacunek rynku_01 2025'!D76/'szacunek rynku_01 2025'!D80</f>
        <v>1.4056738466707285E-2</v>
      </c>
      <c r="P113" s="9"/>
    </row>
    <row r="114" spans="2:16" x14ac:dyDescent="0.25">
      <c r="B114" s="8"/>
      <c r="M114" t="s">
        <v>22</v>
      </c>
      <c r="N114" s="64">
        <f>('szacunek rynku_01 2025'!D71+'szacunek rynku_01 2025'!D77+'szacunek rynku_01 2025'!D78)/'szacunek rynku_01 2025'!D80</f>
        <v>2.5091526282911301E-2</v>
      </c>
      <c r="P114" s="9"/>
    </row>
    <row r="115" spans="2:16" x14ac:dyDescent="0.25">
      <c r="B115" s="8"/>
      <c r="P115" s="9"/>
    </row>
    <row r="116" spans="2:16" x14ac:dyDescent="0.25">
      <c r="B116" s="8"/>
      <c r="P116" s="9"/>
    </row>
    <row r="117" spans="2:16" x14ac:dyDescent="0.25">
      <c r="B117" s="8"/>
      <c r="P117" s="9"/>
    </row>
    <row r="118" spans="2:16" x14ac:dyDescent="0.25">
      <c r="B118" s="8"/>
      <c r="P118" s="9"/>
    </row>
    <row r="119" spans="2:16" x14ac:dyDescent="0.25">
      <c r="B119" s="8"/>
      <c r="P119" s="9"/>
    </row>
    <row r="120" spans="2:16" x14ac:dyDescent="0.25">
      <c r="B120" s="8"/>
      <c r="P120" s="9"/>
    </row>
    <row r="121" spans="2:16" x14ac:dyDescent="0.25">
      <c r="B121" s="8"/>
      <c r="P121" s="9"/>
    </row>
    <row r="122" spans="2:16" x14ac:dyDescent="0.25">
      <c r="B122" s="8"/>
      <c r="P122" s="9"/>
    </row>
    <row r="123" spans="2:16" x14ac:dyDescent="0.25">
      <c r="B123" s="8"/>
      <c r="P123" s="9"/>
    </row>
    <row r="124" spans="2:16" x14ac:dyDescent="0.25">
      <c r="B124" s="8"/>
      <c r="P124" s="9"/>
    </row>
    <row r="125" spans="2:16" x14ac:dyDescent="0.25">
      <c r="B125" s="8"/>
      <c r="P125" s="9"/>
    </row>
    <row r="126" spans="2:16" x14ac:dyDescent="0.25">
      <c r="B126" s="8"/>
      <c r="P126" s="9"/>
    </row>
    <row r="127" spans="2:16" x14ac:dyDescent="0.25">
      <c r="B127" s="8"/>
      <c r="P127" s="9"/>
    </row>
    <row r="128" spans="2:16" x14ac:dyDescent="0.25">
      <c r="B128" s="8"/>
      <c r="P128" s="9"/>
    </row>
    <row r="129" spans="2:16" x14ac:dyDescent="0.25">
      <c r="B129" s="8"/>
      <c r="P129" s="9"/>
    </row>
    <row r="130" spans="2:16" x14ac:dyDescent="0.25">
      <c r="B130" s="8"/>
      <c r="P130" s="9"/>
    </row>
    <row r="131" spans="2:16" x14ac:dyDescent="0.25">
      <c r="B131" s="8"/>
      <c r="P131" s="9"/>
    </row>
    <row r="132" spans="2:16" ht="16.5" customHeight="1" thickBot="1" x14ac:dyDescent="0.3">
      <c r="B132" s="10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2"/>
    </row>
    <row r="133" spans="2:16" ht="15.75" thickTop="1" x14ac:dyDescent="0.25"/>
  </sheetData>
  <mergeCells count="7">
    <mergeCell ref="C104:O104"/>
    <mergeCell ref="C5:O5"/>
    <mergeCell ref="T5:AB5"/>
    <mergeCell ref="C38:O38"/>
    <mergeCell ref="T38:AB38"/>
    <mergeCell ref="C71:O71"/>
    <mergeCell ref="T71:AB71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F134"/>
  <sheetViews>
    <sheetView showGridLines="0" tabSelected="1" zoomScaleNormal="100" workbookViewId="0">
      <selection activeCell="B2" sqref="B2"/>
    </sheetView>
  </sheetViews>
  <sheetFormatPr defaultColWidth="9.140625" defaultRowHeight="12.75" x14ac:dyDescent="0.2"/>
  <cols>
    <col min="1" max="1" width="6.28515625" style="20" customWidth="1"/>
    <col min="2" max="2" width="35.85546875" style="22" customWidth="1"/>
    <col min="3" max="3" width="10.5703125" style="22" bestFit="1" customWidth="1"/>
    <col min="4" max="4" width="12.140625" style="22" customWidth="1"/>
    <col min="5" max="5" width="2.5703125" style="22" customWidth="1"/>
    <col min="6" max="6" width="10" style="20" bestFit="1" customWidth="1"/>
    <col min="7" max="7" width="9" style="22" customWidth="1"/>
    <col min="8" max="8" width="10.42578125" style="22" customWidth="1"/>
    <col min="9" max="11" width="9.140625" style="22"/>
    <col min="12" max="12" width="8.42578125" style="22" customWidth="1"/>
    <col min="13" max="13" width="2.42578125" style="22" customWidth="1"/>
    <col min="14" max="16384" width="9.140625" style="22"/>
  </cols>
  <sheetData>
    <row r="2" spans="1:6" ht="21" x14ac:dyDescent="0.35">
      <c r="B2" s="72" t="s">
        <v>44</v>
      </c>
    </row>
    <row r="4" spans="1:6" ht="18" x14ac:dyDescent="0.2">
      <c r="B4" s="21" t="s">
        <v>20</v>
      </c>
    </row>
    <row r="5" spans="1:6" ht="45" customHeight="1" x14ac:dyDescent="0.2">
      <c r="A5" s="23"/>
      <c r="C5" s="74" t="s">
        <v>36</v>
      </c>
      <c r="D5" s="74"/>
      <c r="E5" s="74"/>
      <c r="F5" s="74"/>
    </row>
    <row r="7" spans="1:6" ht="22.5" x14ac:dyDescent="0.2">
      <c r="A7" s="24"/>
      <c r="C7" s="25" t="s">
        <v>33</v>
      </c>
      <c r="D7" s="25" t="s">
        <v>34</v>
      </c>
      <c r="F7" s="25" t="s">
        <v>35</v>
      </c>
    </row>
    <row r="8" spans="1:6" s="54" customFormat="1" x14ac:dyDescent="0.2">
      <c r="A8" s="41"/>
      <c r="B8" s="27" t="s">
        <v>14</v>
      </c>
      <c r="C8" s="68">
        <v>5428.7308837506671</v>
      </c>
      <c r="D8" s="68">
        <v>5471.4427737965534</v>
      </c>
      <c r="F8" s="55">
        <f t="shared" ref="F8:F23" si="0">IF(C8,D8/C8-1,"")</f>
        <v>7.867748643376693E-3</v>
      </c>
    </row>
    <row r="9" spans="1:6" s="20" customFormat="1" ht="11.25" x14ac:dyDescent="0.2">
      <c r="A9" s="26"/>
      <c r="B9" s="56" t="s">
        <v>0</v>
      </c>
      <c r="C9" s="69">
        <v>3526.0754864574442</v>
      </c>
      <c r="D9" s="69">
        <v>3699.9675773895447</v>
      </c>
      <c r="F9" s="28">
        <f t="shared" si="0"/>
        <v>4.9316043176036883E-2</v>
      </c>
    </row>
    <row r="10" spans="1:6" s="20" customFormat="1" ht="11.25" x14ac:dyDescent="0.2">
      <c r="A10" s="26"/>
      <c r="B10" s="56" t="s">
        <v>8</v>
      </c>
      <c r="C10" s="69">
        <v>596.79261654767492</v>
      </c>
      <c r="D10" s="69">
        <v>558.70291720802538</v>
      </c>
      <c r="F10" s="28">
        <f t="shared" si="0"/>
        <v>-6.3824012367965866E-2</v>
      </c>
    </row>
    <row r="11" spans="1:6" x14ac:dyDescent="0.2">
      <c r="A11" s="58"/>
      <c r="B11" s="29" t="s">
        <v>9</v>
      </c>
      <c r="C11" s="70">
        <v>1247.7580734313647</v>
      </c>
      <c r="D11" s="70">
        <v>1160.126121826966</v>
      </c>
      <c r="F11" s="59">
        <f t="shared" si="0"/>
        <v>-7.0231524419961167E-2</v>
      </c>
    </row>
    <row r="12" spans="1:6" s="20" customFormat="1" ht="11.25" x14ac:dyDescent="0.2">
      <c r="A12" s="26"/>
      <c r="B12" s="57" t="s">
        <v>10</v>
      </c>
      <c r="C12" s="69">
        <v>291.89532855098929</v>
      </c>
      <c r="D12" s="69">
        <v>285.7860993553798</v>
      </c>
      <c r="F12" s="28">
        <f t="shared" si="0"/>
        <v>-2.0929520269942659E-2</v>
      </c>
    </row>
    <row r="13" spans="1:6" s="20" customFormat="1" ht="11.25" x14ac:dyDescent="0.2">
      <c r="A13" s="26"/>
      <c r="B13" s="57" t="s">
        <v>4</v>
      </c>
      <c r="C13" s="69">
        <v>635.21184844771199</v>
      </c>
      <c r="D13" s="69">
        <v>492.46486801092192</v>
      </c>
      <c r="F13" s="28">
        <f t="shared" si="0"/>
        <v>-0.22472342224979835</v>
      </c>
    </row>
    <row r="14" spans="1:6" s="20" customFormat="1" ht="11.25" x14ac:dyDescent="0.2">
      <c r="A14" s="26"/>
      <c r="B14" s="57" t="s">
        <v>11</v>
      </c>
      <c r="C14" s="69">
        <v>226.21529137358968</v>
      </c>
      <c r="D14" s="69">
        <v>213.87705888290844</v>
      </c>
      <c r="F14" s="28">
        <f t="shared" si="0"/>
        <v>-5.4541991462040085E-2</v>
      </c>
    </row>
    <row r="15" spans="1:6" s="20" customFormat="1" ht="11.25" x14ac:dyDescent="0.2">
      <c r="A15" s="26"/>
      <c r="B15" s="57" t="s">
        <v>6</v>
      </c>
      <c r="C15" s="69">
        <v>94.435605059073694</v>
      </c>
      <c r="D15" s="69">
        <v>167.99809557775609</v>
      </c>
      <c r="F15" s="28">
        <f t="shared" si="0"/>
        <v>0.77896986494305587</v>
      </c>
    </row>
    <row r="16" spans="1:6" s="20" customFormat="1" ht="11.25" x14ac:dyDescent="0.2">
      <c r="A16" s="26"/>
      <c r="B16" s="56" t="s">
        <v>12</v>
      </c>
      <c r="C16" s="69">
        <v>58.104707314181361</v>
      </c>
      <c r="D16" s="69">
        <v>52.646157372016809</v>
      </c>
      <c r="F16" s="28">
        <f t="shared" si="0"/>
        <v>-9.3943334274954826E-2</v>
      </c>
    </row>
    <row r="17" spans="1:6" s="54" customFormat="1" x14ac:dyDescent="0.2">
      <c r="A17" s="60"/>
      <c r="B17" s="27" t="s">
        <v>27</v>
      </c>
      <c r="C17" s="68">
        <v>1192.1847069713608</v>
      </c>
      <c r="D17" s="68">
        <v>1158.634631274715</v>
      </c>
      <c r="F17" s="19">
        <f t="shared" si="0"/>
        <v>-2.814167595042949E-2</v>
      </c>
    </row>
    <row r="18" spans="1:6" s="20" customFormat="1" ht="11.25" x14ac:dyDescent="0.2">
      <c r="A18" s="26"/>
      <c r="B18" s="56" t="s">
        <v>24</v>
      </c>
      <c r="C18" s="69">
        <v>275.23265083040178</v>
      </c>
      <c r="D18" s="69">
        <v>289.26039991720972</v>
      </c>
      <c r="F18" s="28">
        <f t="shared" si="0"/>
        <v>5.0966878546149896E-2</v>
      </c>
    </row>
    <row r="19" spans="1:6" s="20" customFormat="1" ht="11.25" x14ac:dyDescent="0.2">
      <c r="A19" s="26"/>
      <c r="B19" s="56" t="s">
        <v>23</v>
      </c>
      <c r="C19" s="69">
        <v>124.75363942429657</v>
      </c>
      <c r="D19" s="69">
        <v>84.024728582250475</v>
      </c>
      <c r="F19" s="28">
        <f t="shared" si="0"/>
        <v>-0.32647473075734479</v>
      </c>
    </row>
    <row r="20" spans="1:6" s="20" customFormat="1" ht="11.25" x14ac:dyDescent="0.2">
      <c r="A20" s="26"/>
      <c r="B20" s="56" t="s">
        <v>13</v>
      </c>
      <c r="C20" s="69">
        <v>792.19841671666256</v>
      </c>
      <c r="D20" s="69">
        <v>785.34950277525479</v>
      </c>
      <c r="F20" s="28">
        <f t="shared" si="0"/>
        <v>-8.6454527008444915E-3</v>
      </c>
    </row>
    <row r="21" spans="1:6" s="54" customFormat="1" x14ac:dyDescent="0.2">
      <c r="A21" s="60"/>
      <c r="B21" s="27" t="s">
        <v>7</v>
      </c>
      <c r="C21" s="68">
        <v>67.76836313276975</v>
      </c>
      <c r="D21" s="68">
        <v>94.436281404759058</v>
      </c>
      <c r="F21" s="19">
        <f t="shared" si="0"/>
        <v>0.39351575040616393</v>
      </c>
    </row>
    <row r="22" spans="1:6" s="54" customFormat="1" x14ac:dyDescent="0.2">
      <c r="A22" s="60"/>
      <c r="B22" s="27" t="s">
        <v>15</v>
      </c>
      <c r="C22" s="68">
        <v>71.980705500229476</v>
      </c>
      <c r="D22" s="68">
        <v>105.20909357430003</v>
      </c>
      <c r="F22" s="19">
        <f t="shared" si="0"/>
        <v>0.46162909689687082</v>
      </c>
    </row>
    <row r="23" spans="1:6" s="54" customFormat="1" x14ac:dyDescent="0.2">
      <c r="A23" s="60"/>
      <c r="B23" s="27" t="s">
        <v>12</v>
      </c>
      <c r="C23" s="68">
        <v>31.614769580746007</v>
      </c>
      <c r="D23" s="68">
        <v>15.197546246654849</v>
      </c>
      <c r="F23" s="19">
        <f t="shared" si="0"/>
        <v>-0.51928967225779044</v>
      </c>
    </row>
    <row r="24" spans="1:6" ht="11.25" customHeight="1" thickBot="1" x14ac:dyDescent="0.25">
      <c r="A24" s="22"/>
      <c r="F24" s="22"/>
    </row>
    <row r="25" spans="1:6" ht="16.5" thickBot="1" x14ac:dyDescent="0.25">
      <c r="A25" s="30"/>
      <c r="B25" s="31" t="s">
        <v>16</v>
      </c>
      <c r="C25" s="61">
        <v>6792.2794289357735</v>
      </c>
      <c r="D25" s="62">
        <v>6844.9203262969831</v>
      </c>
      <c r="F25" s="32">
        <f>IF(C25,D25/C25-1,"")</f>
        <v>7.7501077380524031E-3</v>
      </c>
    </row>
    <row r="26" spans="1:6" ht="6" customHeight="1" x14ac:dyDescent="0.2">
      <c r="A26" s="33"/>
      <c r="B26" s="34"/>
      <c r="C26" s="35"/>
      <c r="D26" s="35"/>
      <c r="E26" s="36"/>
      <c r="F26" s="33"/>
    </row>
    <row r="27" spans="1:6" ht="16.5" customHeight="1" x14ac:dyDescent="0.2">
      <c r="A27" s="22"/>
      <c r="B27" s="37"/>
      <c r="C27" s="38"/>
      <c r="D27" s="38"/>
      <c r="E27" s="39"/>
      <c r="F27" s="30"/>
    </row>
    <row r="28" spans="1:6" ht="6" customHeight="1" x14ac:dyDescent="0.2">
      <c r="A28" s="33"/>
      <c r="B28" s="40"/>
      <c r="C28" s="38"/>
      <c r="D28" s="38"/>
      <c r="E28" s="39"/>
      <c r="F28" s="41"/>
    </row>
    <row r="29" spans="1:6" ht="16.5" customHeight="1" collapsed="1" x14ac:dyDescent="0.2">
      <c r="A29" s="22"/>
      <c r="B29" s="40"/>
      <c r="C29" s="38"/>
      <c r="D29" s="38"/>
      <c r="E29" s="39"/>
      <c r="F29" s="30"/>
    </row>
    <row r="30" spans="1:6" ht="18" customHeight="1" x14ac:dyDescent="0.2">
      <c r="A30" s="22"/>
      <c r="B30" s="42"/>
      <c r="C30" s="43"/>
      <c r="D30" s="44"/>
      <c r="F30" s="45"/>
    </row>
    <row r="32" spans="1:6" ht="18" x14ac:dyDescent="0.2">
      <c r="B32" s="21" t="s">
        <v>21</v>
      </c>
    </row>
    <row r="33" spans="1:6" ht="45" customHeight="1" x14ac:dyDescent="0.2">
      <c r="A33" s="23"/>
      <c r="C33" s="74" t="str">
        <f>C$5</f>
        <v>I 2025 vs I 2024</v>
      </c>
      <c r="D33" s="74"/>
      <c r="E33" s="74"/>
      <c r="F33" s="74"/>
    </row>
    <row r="34" spans="1:6" ht="22.5" x14ac:dyDescent="0.2">
      <c r="A34" s="24"/>
      <c r="C34" s="25" t="str">
        <f>C$7</f>
        <v>I 2024</v>
      </c>
      <c r="D34" s="25" t="str">
        <f>D$7</f>
        <v>I 2025</v>
      </c>
      <c r="F34" s="25" t="str">
        <f>F$7</f>
        <v>I 25 /
I 24</v>
      </c>
    </row>
    <row r="35" spans="1:6" s="54" customFormat="1" x14ac:dyDescent="0.2">
      <c r="A35" s="41"/>
      <c r="B35" s="27" t="s">
        <v>14</v>
      </c>
      <c r="C35" s="68">
        <v>278.59540982172064</v>
      </c>
      <c r="D35" s="68">
        <v>387.07222142612733</v>
      </c>
      <c r="F35" s="55">
        <f t="shared" ref="F35:F50" si="1">IF(C35,D35/C35-1,"")</f>
        <v>0.38937041954073615</v>
      </c>
    </row>
    <row r="36" spans="1:6" s="20" customFormat="1" ht="11.25" x14ac:dyDescent="0.2">
      <c r="A36" s="26"/>
      <c r="B36" s="56" t="s">
        <v>0</v>
      </c>
      <c r="C36" s="69">
        <v>143.37117522733203</v>
      </c>
      <c r="D36" s="69">
        <v>228.60721379479469</v>
      </c>
      <c r="F36" s="28">
        <f t="shared" si="1"/>
        <v>0.59451307720893531</v>
      </c>
    </row>
    <row r="37" spans="1:6" s="20" customFormat="1" ht="11.25" x14ac:dyDescent="0.2">
      <c r="A37" s="26"/>
      <c r="B37" s="56" t="s">
        <v>8</v>
      </c>
      <c r="C37" s="69">
        <v>41.257113572342966</v>
      </c>
      <c r="D37" s="69">
        <v>45.78880727792059</v>
      </c>
      <c r="F37" s="28">
        <f t="shared" si="1"/>
        <v>0.10984029936150175</v>
      </c>
    </row>
    <row r="38" spans="1:6" x14ac:dyDescent="0.2">
      <c r="A38" s="58"/>
      <c r="B38" s="29" t="s">
        <v>9</v>
      </c>
      <c r="C38" s="70">
        <v>92.692279235419946</v>
      </c>
      <c r="D38" s="70">
        <v>111.3829922786977</v>
      </c>
      <c r="F38" s="59">
        <f t="shared" si="1"/>
        <v>0.20164260925990463</v>
      </c>
    </row>
    <row r="39" spans="1:6" s="20" customFormat="1" ht="11.25" x14ac:dyDescent="0.2">
      <c r="A39" s="26"/>
      <c r="B39" s="57" t="s">
        <v>10</v>
      </c>
      <c r="C39" s="69">
        <v>10.597280944154914</v>
      </c>
      <c r="D39" s="69">
        <v>14.222842546905873</v>
      </c>
      <c r="F39" s="28">
        <f t="shared" si="1"/>
        <v>0.34212187275743511</v>
      </c>
    </row>
    <row r="40" spans="1:6" s="20" customFormat="1" ht="11.25" x14ac:dyDescent="0.2">
      <c r="A40" s="26"/>
      <c r="B40" s="57" t="s">
        <v>4</v>
      </c>
      <c r="C40" s="69">
        <v>53.737026836610674</v>
      </c>
      <c r="D40" s="69">
        <v>60.403341746392165</v>
      </c>
      <c r="F40" s="28">
        <f t="shared" si="1"/>
        <v>0.1240544053553736</v>
      </c>
    </row>
    <row r="41" spans="1:6" s="20" customFormat="1" ht="11.25" x14ac:dyDescent="0.2">
      <c r="A41" s="26"/>
      <c r="B41" s="57" t="s">
        <v>11</v>
      </c>
      <c r="C41" s="69">
        <v>27.939523881272958</v>
      </c>
      <c r="D41" s="69">
        <v>21.767793526607207</v>
      </c>
      <c r="F41" s="28">
        <f t="shared" si="1"/>
        <v>-0.22089604607766711</v>
      </c>
    </row>
    <row r="42" spans="1:6" s="20" customFormat="1" ht="11.25" x14ac:dyDescent="0.2">
      <c r="A42" s="26"/>
      <c r="B42" s="57" t="s">
        <v>6</v>
      </c>
      <c r="C42" s="69">
        <v>0.41844757338140054</v>
      </c>
      <c r="D42" s="69">
        <v>14.989014458792452</v>
      </c>
      <c r="F42" s="28">
        <f t="shared" si="1"/>
        <v>34.820531441176463</v>
      </c>
    </row>
    <row r="43" spans="1:6" s="20" customFormat="1" ht="11.25" x14ac:dyDescent="0.2">
      <c r="A43" s="26"/>
      <c r="B43" s="56" t="s">
        <v>12</v>
      </c>
      <c r="C43" s="69">
        <v>1.2748417866256978</v>
      </c>
      <c r="D43" s="69">
        <v>1.2932080747143295</v>
      </c>
      <c r="F43" s="28">
        <f t="shared" si="1"/>
        <v>1.4406719548505142E-2</v>
      </c>
    </row>
    <row r="44" spans="1:6" s="54" customFormat="1" x14ac:dyDescent="0.2">
      <c r="A44" s="60"/>
      <c r="B44" s="27" t="s">
        <v>27</v>
      </c>
      <c r="C44" s="68">
        <v>573.36614004102012</v>
      </c>
      <c r="D44" s="68">
        <v>534.8789340794508</v>
      </c>
      <c r="F44" s="19">
        <f t="shared" si="1"/>
        <v>-6.7125006647263508E-2</v>
      </c>
    </row>
    <row r="45" spans="1:6" s="20" customFormat="1" ht="11.25" x14ac:dyDescent="0.2">
      <c r="A45" s="26"/>
      <c r="B45" s="56" t="s">
        <v>24</v>
      </c>
      <c r="C45" s="69">
        <v>70.356962870502699</v>
      </c>
      <c r="D45" s="69">
        <v>42.978970001847379</v>
      </c>
      <c r="F45" s="28">
        <f t="shared" si="1"/>
        <v>-0.38912982811731911</v>
      </c>
    </row>
    <row r="46" spans="1:6" s="20" customFormat="1" ht="11.25" x14ac:dyDescent="0.2">
      <c r="A46" s="26"/>
      <c r="B46" s="56" t="s">
        <v>23</v>
      </c>
      <c r="C46" s="69">
        <v>272.78032292301708</v>
      </c>
      <c r="D46" s="69">
        <v>318.35959787453032</v>
      </c>
      <c r="F46" s="28">
        <f t="shared" si="1"/>
        <v>0.16709150595285571</v>
      </c>
    </row>
    <row r="47" spans="1:6" s="20" customFormat="1" ht="11.25" x14ac:dyDescent="0.2">
      <c r="A47" s="26"/>
      <c r="B47" s="56" t="s">
        <v>13</v>
      </c>
      <c r="C47" s="69">
        <v>230.22885424750035</v>
      </c>
      <c r="D47" s="69">
        <v>173.54036620307312</v>
      </c>
      <c r="F47" s="28">
        <f t="shared" si="1"/>
        <v>-0.24622668704890505</v>
      </c>
    </row>
    <row r="48" spans="1:6" s="54" customFormat="1" x14ac:dyDescent="0.2">
      <c r="A48" s="60"/>
      <c r="B48" s="27" t="s">
        <v>7</v>
      </c>
      <c r="C48" s="68">
        <v>11.098694094855784</v>
      </c>
      <c r="D48" s="68">
        <v>15.256686770526253</v>
      </c>
      <c r="F48" s="19">
        <f t="shared" si="1"/>
        <v>0.37463801057438717</v>
      </c>
    </row>
    <row r="49" spans="1:6" s="54" customFormat="1" x14ac:dyDescent="0.2">
      <c r="A49" s="60"/>
      <c r="B49" s="27" t="s">
        <v>15</v>
      </c>
      <c r="C49" s="68">
        <v>8.3826124057570954</v>
      </c>
      <c r="D49" s="68">
        <v>16.981190536177177</v>
      </c>
      <c r="F49" s="19">
        <f t="shared" si="1"/>
        <v>1.0257635345891294</v>
      </c>
    </row>
    <row r="50" spans="1:6" s="54" customFormat="1" x14ac:dyDescent="0.2">
      <c r="A50" s="60"/>
      <c r="B50" s="27" t="s">
        <v>12</v>
      </c>
      <c r="C50" s="68">
        <v>4.5279201987869104</v>
      </c>
      <c r="D50" s="68">
        <v>4.4766886135332751</v>
      </c>
      <c r="F50" s="19">
        <f t="shared" si="1"/>
        <v>-1.1314595444363418E-2</v>
      </c>
    </row>
    <row r="51" spans="1:6" ht="11.25" customHeight="1" thickBot="1" x14ac:dyDescent="0.25">
      <c r="A51" s="22"/>
      <c r="F51" s="22"/>
    </row>
    <row r="52" spans="1:6" ht="16.5" thickBot="1" x14ac:dyDescent="0.25">
      <c r="A52" s="30"/>
      <c r="B52" s="31" t="s">
        <v>17</v>
      </c>
      <c r="C52" s="61">
        <v>875.97077656214037</v>
      </c>
      <c r="D52" s="62">
        <v>958.66572142581481</v>
      </c>
      <c r="F52" s="32">
        <f>IF(C52,D52/C52-1,"")</f>
        <v>9.4403771308697371E-2</v>
      </c>
    </row>
    <row r="53" spans="1:6" ht="6" customHeight="1" x14ac:dyDescent="0.2">
      <c r="A53" s="33"/>
      <c r="B53" s="34"/>
      <c r="C53" s="35"/>
      <c r="D53" s="35"/>
      <c r="E53" s="36"/>
      <c r="F53" s="33"/>
    </row>
    <row r="54" spans="1:6" ht="16.5" customHeight="1" x14ac:dyDescent="0.2">
      <c r="A54" s="22"/>
      <c r="B54" s="37"/>
      <c r="C54" s="38"/>
      <c r="D54" s="38"/>
      <c r="E54" s="39"/>
      <c r="F54" s="30"/>
    </row>
    <row r="55" spans="1:6" ht="6" customHeight="1" x14ac:dyDescent="0.2">
      <c r="A55" s="33"/>
      <c r="B55" s="40"/>
      <c r="C55" s="38"/>
      <c r="D55" s="38"/>
      <c r="E55" s="39"/>
      <c r="F55" s="41"/>
    </row>
    <row r="56" spans="1:6" ht="16.5" customHeight="1" collapsed="1" x14ac:dyDescent="0.2">
      <c r="A56" s="22"/>
      <c r="B56" s="40"/>
      <c r="C56" s="38"/>
      <c r="D56" s="38"/>
      <c r="E56" s="39"/>
      <c r="F56" s="30"/>
    </row>
    <row r="57" spans="1:6" ht="18" customHeight="1" x14ac:dyDescent="0.2">
      <c r="A57" s="22"/>
      <c r="B57" s="46"/>
      <c r="C57" s="47"/>
      <c r="D57" s="47"/>
      <c r="E57" s="39"/>
      <c r="F57" s="48"/>
    </row>
    <row r="58" spans="1:6" ht="18" customHeight="1" x14ac:dyDescent="0.2">
      <c r="A58" s="22"/>
      <c r="B58" s="40"/>
      <c r="C58" s="38"/>
      <c r="D58" s="38"/>
      <c r="E58" s="39"/>
      <c r="F58" s="30"/>
    </row>
    <row r="59" spans="1:6" ht="18" x14ac:dyDescent="0.2">
      <c r="B59" s="21" t="s">
        <v>19</v>
      </c>
    </row>
    <row r="61" spans="1:6" ht="45" customHeight="1" x14ac:dyDescent="0.2">
      <c r="A61" s="23"/>
      <c r="C61" s="74" t="str">
        <f>C$5</f>
        <v>I 2025 vs I 2024</v>
      </c>
      <c r="D61" s="74"/>
      <c r="E61" s="74"/>
      <c r="F61" s="74"/>
    </row>
    <row r="62" spans="1:6" ht="22.5" x14ac:dyDescent="0.2">
      <c r="A62" s="24"/>
      <c r="C62" s="25" t="str">
        <f>C$7</f>
        <v>I 2024</v>
      </c>
      <c r="D62" s="25" t="str">
        <f>D$7</f>
        <v>I 2025</v>
      </c>
      <c r="F62" s="25" t="str">
        <f>F$7</f>
        <v>I 25 /
I 24</v>
      </c>
    </row>
    <row r="63" spans="1:6" s="54" customFormat="1" x14ac:dyDescent="0.2">
      <c r="A63" s="41"/>
      <c r="B63" s="27" t="s">
        <v>14</v>
      </c>
      <c r="C63" s="68">
        <v>5707.326293572386</v>
      </c>
      <c r="D63" s="68">
        <v>5858.5149952226802</v>
      </c>
      <c r="F63" s="55">
        <f t="shared" ref="F63:F78" si="2">IF(C63,D63/C63-1,"")</f>
        <v>2.6490285270804215E-2</v>
      </c>
    </row>
    <row r="64" spans="1:6" s="20" customFormat="1" ht="11.25" x14ac:dyDescent="0.2">
      <c r="A64" s="26"/>
      <c r="B64" s="56" t="s">
        <v>0</v>
      </c>
      <c r="C64" s="69">
        <v>3669.4466616847762</v>
      </c>
      <c r="D64" s="69">
        <v>3928.5747911843391</v>
      </c>
      <c r="F64" s="28">
        <f t="shared" si="2"/>
        <v>7.0617767034277579E-2</v>
      </c>
    </row>
    <row r="65" spans="1:6" s="20" customFormat="1" ht="11.25" x14ac:dyDescent="0.2">
      <c r="A65" s="26"/>
      <c r="B65" s="56" t="s">
        <v>8</v>
      </c>
      <c r="C65" s="69">
        <v>638.0497301200179</v>
      </c>
      <c r="D65" s="69">
        <v>604.49172448594595</v>
      </c>
      <c r="F65" s="28">
        <f t="shared" si="2"/>
        <v>-5.259465532217944E-2</v>
      </c>
    </row>
    <row r="66" spans="1:6" x14ac:dyDescent="0.2">
      <c r="A66" s="58"/>
      <c r="B66" s="29" t="s">
        <v>9</v>
      </c>
      <c r="C66" s="70">
        <v>1340.4503526667845</v>
      </c>
      <c r="D66" s="70">
        <v>1271.5091141056639</v>
      </c>
      <c r="F66" s="59">
        <f t="shared" si="2"/>
        <v>-5.1431400218563961E-2</v>
      </c>
    </row>
    <row r="67" spans="1:6" s="20" customFormat="1" ht="11.25" x14ac:dyDescent="0.2">
      <c r="A67" s="26"/>
      <c r="B67" s="57" t="s">
        <v>10</v>
      </c>
      <c r="C67" s="69">
        <v>302.49260949514422</v>
      </c>
      <c r="D67" s="69">
        <v>300.0089419022857</v>
      </c>
      <c r="F67" s="28">
        <f t="shared" si="2"/>
        <v>-8.2106719797344629E-3</v>
      </c>
    </row>
    <row r="68" spans="1:6" s="20" customFormat="1" ht="11.25" x14ac:dyDescent="0.2">
      <c r="A68" s="26"/>
      <c r="B68" s="57" t="s">
        <v>4</v>
      </c>
      <c r="C68" s="69">
        <v>688.94887528432264</v>
      </c>
      <c r="D68" s="69">
        <v>552.86820975731405</v>
      </c>
      <c r="F68" s="28">
        <f t="shared" si="2"/>
        <v>-0.19751925056971664</v>
      </c>
    </row>
    <row r="69" spans="1:6" s="20" customFormat="1" ht="11.25" x14ac:dyDescent="0.2">
      <c r="A69" s="26"/>
      <c r="B69" s="57" t="s">
        <v>11</v>
      </c>
      <c r="C69" s="69">
        <v>254.15481525486263</v>
      </c>
      <c r="D69" s="69">
        <v>235.64485240951564</v>
      </c>
      <c r="F69" s="28">
        <f t="shared" si="2"/>
        <v>-7.2829479255726359E-2</v>
      </c>
    </row>
    <row r="70" spans="1:6" s="20" customFormat="1" ht="11.25" x14ac:dyDescent="0.2">
      <c r="A70" s="26"/>
      <c r="B70" s="57" t="s">
        <v>6</v>
      </c>
      <c r="C70" s="69">
        <v>94.854052632455094</v>
      </c>
      <c r="D70" s="69">
        <v>182.98711003654853</v>
      </c>
      <c r="F70" s="28">
        <f t="shared" si="2"/>
        <v>0.92914382631172887</v>
      </c>
    </row>
    <row r="71" spans="1:6" s="20" customFormat="1" ht="11.25" x14ac:dyDescent="0.2">
      <c r="A71" s="26"/>
      <c r="B71" s="56" t="s">
        <v>12</v>
      </c>
      <c r="C71" s="69">
        <v>59.379549100807061</v>
      </c>
      <c r="D71" s="69">
        <v>53.939365446731138</v>
      </c>
      <c r="F71" s="28">
        <f t="shared" si="2"/>
        <v>-9.1617126375282298E-2</v>
      </c>
    </row>
    <row r="72" spans="1:6" s="54" customFormat="1" x14ac:dyDescent="0.2">
      <c r="A72" s="60"/>
      <c r="B72" s="27" t="s">
        <v>27</v>
      </c>
      <c r="C72" s="68">
        <v>1765.5508470123809</v>
      </c>
      <c r="D72" s="68">
        <v>1693.5135653541658</v>
      </c>
      <c r="F72" s="19">
        <f t="shared" si="2"/>
        <v>-4.0801589928783244E-2</v>
      </c>
    </row>
    <row r="73" spans="1:6" s="20" customFormat="1" ht="11.25" x14ac:dyDescent="0.2">
      <c r="A73" s="26"/>
      <c r="B73" s="56" t="s">
        <v>24</v>
      </c>
      <c r="C73" s="69">
        <v>345.58961370090447</v>
      </c>
      <c r="D73" s="69">
        <v>332.23936991905708</v>
      </c>
      <c r="F73" s="28">
        <f t="shared" si="2"/>
        <v>-3.863033856509801E-2</v>
      </c>
    </row>
    <row r="74" spans="1:6" s="20" customFormat="1" ht="11.25" x14ac:dyDescent="0.2">
      <c r="A74" s="26"/>
      <c r="B74" s="56" t="s">
        <v>23</v>
      </c>
      <c r="C74" s="69">
        <v>397.53396234731366</v>
      </c>
      <c r="D74" s="69">
        <v>402.3843264567808</v>
      </c>
      <c r="F74" s="28">
        <f t="shared" si="2"/>
        <v>1.2201131397245213E-2</v>
      </c>
    </row>
    <row r="75" spans="1:6" s="20" customFormat="1" ht="11.25" x14ac:dyDescent="0.2">
      <c r="A75" s="26"/>
      <c r="B75" s="56" t="s">
        <v>13</v>
      </c>
      <c r="C75" s="69">
        <v>1022.427270964163</v>
      </c>
      <c r="D75" s="69">
        <v>958.88986897832797</v>
      </c>
      <c r="F75" s="28">
        <f t="shared" si="2"/>
        <v>-6.2143688641949413E-2</v>
      </c>
    </row>
    <row r="76" spans="1:6" s="54" customFormat="1" x14ac:dyDescent="0.2">
      <c r="A76" s="60"/>
      <c r="B76" s="27" t="s">
        <v>7</v>
      </c>
      <c r="C76" s="68">
        <v>78.867057227625537</v>
      </c>
      <c r="D76" s="68">
        <v>109.69296817528532</v>
      </c>
      <c r="F76" s="19">
        <f t="shared" si="2"/>
        <v>0.39085914995776072</v>
      </c>
    </row>
    <row r="77" spans="1:6" s="54" customFormat="1" x14ac:dyDescent="0.2">
      <c r="A77" s="60"/>
      <c r="B77" s="27" t="s">
        <v>15</v>
      </c>
      <c r="C77" s="68">
        <v>80.363317905986577</v>
      </c>
      <c r="D77" s="68">
        <v>122.19028411047721</v>
      </c>
      <c r="F77" s="19">
        <f t="shared" si="2"/>
        <v>0.52047336140877243</v>
      </c>
    </row>
    <row r="78" spans="1:6" s="54" customFormat="1" x14ac:dyDescent="0.2">
      <c r="A78" s="60"/>
      <c r="B78" s="27" t="s">
        <v>12</v>
      </c>
      <c r="C78" s="68">
        <v>36.142689779532915</v>
      </c>
      <c r="D78" s="68">
        <v>19.674234860188122</v>
      </c>
      <c r="F78" s="19">
        <f t="shared" si="2"/>
        <v>-0.45565106027804947</v>
      </c>
    </row>
    <row r="79" spans="1:6" ht="11.25" customHeight="1" thickBot="1" x14ac:dyDescent="0.25">
      <c r="A79" s="22"/>
      <c r="F79" s="22"/>
    </row>
    <row r="80" spans="1:6" ht="16.5" thickBot="1" x14ac:dyDescent="0.25">
      <c r="A80" s="30"/>
      <c r="B80" s="31" t="s">
        <v>18</v>
      </c>
      <c r="C80" s="61">
        <v>7668.2502054979122</v>
      </c>
      <c r="D80" s="62">
        <v>7803.586047722797</v>
      </c>
      <c r="F80" s="32">
        <f>IF(C80,D80/C80-1,"")</f>
        <v>1.7648855814309972E-2</v>
      </c>
    </row>
    <row r="81" spans="1:6" ht="6" customHeight="1" x14ac:dyDescent="0.2">
      <c r="A81" s="33"/>
      <c r="B81" s="34"/>
      <c r="C81" s="35"/>
      <c r="D81" s="35"/>
      <c r="E81" s="36"/>
      <c r="F81" s="33"/>
    </row>
    <row r="82" spans="1:6" ht="16.5" customHeight="1" x14ac:dyDescent="0.2">
      <c r="A82" s="22"/>
      <c r="B82" s="37"/>
      <c r="C82" s="38"/>
      <c r="D82" s="38"/>
      <c r="E82" s="39"/>
      <c r="F82" s="30"/>
    </row>
    <row r="83" spans="1:6" ht="6" customHeight="1" x14ac:dyDescent="0.2">
      <c r="A83" s="33"/>
      <c r="B83" s="40"/>
      <c r="C83" s="38"/>
      <c r="D83" s="38"/>
      <c r="E83" s="39"/>
      <c r="F83" s="41"/>
    </row>
    <row r="84" spans="1:6" ht="16.5" customHeight="1" x14ac:dyDescent="0.2">
      <c r="A84" s="22"/>
      <c r="B84" s="40"/>
      <c r="C84" s="38"/>
      <c r="D84" s="38"/>
      <c r="E84" s="39"/>
      <c r="F84" s="30"/>
    </row>
    <row r="85" spans="1:6" ht="18" customHeight="1" x14ac:dyDescent="0.2">
      <c r="A85" s="22"/>
      <c r="B85" s="16"/>
      <c r="C85" s="18"/>
      <c r="D85" s="18"/>
      <c r="E85" s="17"/>
      <c r="F85" s="49"/>
    </row>
    <row r="86" spans="1:6" ht="18" customHeight="1" x14ac:dyDescent="0.2">
      <c r="A86" s="22"/>
      <c r="B86" s="16"/>
      <c r="C86" s="15"/>
      <c r="D86" s="15"/>
      <c r="E86" s="17"/>
      <c r="F86" s="50"/>
    </row>
    <row r="87" spans="1:6" ht="18" customHeight="1" x14ac:dyDescent="0.2">
      <c r="A87" s="22"/>
      <c r="B87" s="16"/>
      <c r="C87" s="15"/>
      <c r="D87" s="15"/>
      <c r="E87" s="17"/>
      <c r="F87" s="50"/>
    </row>
    <row r="88" spans="1:6" ht="18" customHeight="1" x14ac:dyDescent="0.2">
      <c r="A88" s="22"/>
      <c r="B88" s="51"/>
      <c r="C88" s="52"/>
      <c r="D88" s="52"/>
      <c r="E88" s="39"/>
      <c r="F88" s="50"/>
    </row>
    <row r="89" spans="1:6" x14ac:dyDescent="0.2">
      <c r="A89" s="45"/>
      <c r="B89" s="39"/>
      <c r="C89" s="39"/>
      <c r="D89" s="39"/>
      <c r="E89" s="39"/>
      <c r="F89" s="39"/>
    </row>
    <row r="90" spans="1:6" s="39" customFormat="1" x14ac:dyDescent="0.2">
      <c r="A90" s="53"/>
      <c r="F90" s="53"/>
    </row>
    <row r="91" spans="1:6" s="39" customFormat="1" ht="44.1" customHeight="1" x14ac:dyDescent="0.2">
      <c r="A91" s="53"/>
      <c r="F91" s="53"/>
    </row>
    <row r="92" spans="1:6" s="39" customFormat="1" x14ac:dyDescent="0.2">
      <c r="A92" s="53"/>
      <c r="F92" s="53"/>
    </row>
    <row r="99" spans="2:5" s="20" customFormat="1" x14ac:dyDescent="0.2">
      <c r="B99" s="22"/>
      <c r="C99" s="22"/>
      <c r="D99" s="22"/>
      <c r="E99" s="22"/>
    </row>
    <row r="100" spans="2:5" s="20" customFormat="1" x14ac:dyDescent="0.2">
      <c r="B100" s="22"/>
      <c r="C100" s="22"/>
      <c r="D100" s="22"/>
      <c r="E100" s="22"/>
    </row>
    <row r="101" spans="2:5" s="20" customFormat="1" x14ac:dyDescent="0.2">
      <c r="B101" s="22"/>
      <c r="C101" s="22"/>
      <c r="D101" s="22"/>
      <c r="E101" s="22"/>
    </row>
    <row r="102" spans="2:5" s="20" customFormat="1" x14ac:dyDescent="0.2">
      <c r="B102" s="22"/>
      <c r="C102" s="22"/>
      <c r="D102" s="22"/>
      <c r="E102" s="22"/>
    </row>
    <row r="103" spans="2:5" s="20" customFormat="1" x14ac:dyDescent="0.2">
      <c r="B103" s="22"/>
      <c r="C103" s="22"/>
      <c r="D103" s="22"/>
      <c r="E103" s="22"/>
    </row>
    <row r="104" spans="2:5" s="20" customFormat="1" x14ac:dyDescent="0.2">
      <c r="B104" s="22"/>
      <c r="C104" s="22"/>
      <c r="D104" s="22"/>
      <c r="E104" s="22"/>
    </row>
    <row r="105" spans="2:5" s="20" customFormat="1" x14ac:dyDescent="0.2">
      <c r="B105" s="22"/>
      <c r="C105" s="22"/>
      <c r="D105" s="22"/>
      <c r="E105" s="22"/>
    </row>
    <row r="106" spans="2:5" s="20" customFormat="1" x14ac:dyDescent="0.2">
      <c r="B106" s="22"/>
      <c r="C106" s="22"/>
      <c r="D106" s="22"/>
      <c r="E106" s="22"/>
    </row>
    <row r="107" spans="2:5" s="20" customFormat="1" x14ac:dyDescent="0.2">
      <c r="B107" s="22"/>
      <c r="C107" s="22"/>
      <c r="D107" s="22"/>
      <c r="E107" s="22"/>
    </row>
    <row r="108" spans="2:5" s="20" customFormat="1" x14ac:dyDescent="0.2">
      <c r="B108" s="22"/>
      <c r="C108" s="22"/>
      <c r="D108" s="22"/>
      <c r="E108" s="22"/>
    </row>
    <row r="109" spans="2:5" s="20" customFormat="1" x14ac:dyDescent="0.2">
      <c r="B109" s="22"/>
      <c r="C109" s="22"/>
      <c r="D109" s="22"/>
      <c r="E109" s="22"/>
    </row>
    <row r="110" spans="2:5" s="20" customFormat="1" x14ac:dyDescent="0.2">
      <c r="B110" s="22"/>
      <c r="C110" s="22"/>
      <c r="D110" s="22"/>
      <c r="E110" s="22"/>
    </row>
    <row r="111" spans="2:5" s="20" customFormat="1" x14ac:dyDescent="0.2">
      <c r="B111" s="22"/>
      <c r="C111" s="22"/>
      <c r="D111" s="22"/>
      <c r="E111" s="22"/>
    </row>
    <row r="112" spans="2:5" s="20" customFormat="1" x14ac:dyDescent="0.2">
      <c r="B112" s="22"/>
      <c r="C112" s="22"/>
      <c r="D112" s="22"/>
      <c r="E112" s="22"/>
    </row>
    <row r="113" spans="2:5" s="20" customFormat="1" x14ac:dyDescent="0.2">
      <c r="B113" s="22"/>
      <c r="C113" s="22"/>
      <c r="D113" s="22"/>
      <c r="E113" s="22"/>
    </row>
    <row r="114" spans="2:5" s="20" customFormat="1" x14ac:dyDescent="0.2">
      <c r="B114" s="22"/>
      <c r="C114" s="22"/>
      <c r="D114" s="22"/>
      <c r="E114" s="22"/>
    </row>
    <row r="115" spans="2:5" s="20" customFormat="1" x14ac:dyDescent="0.2">
      <c r="B115" s="22"/>
      <c r="C115" s="22"/>
      <c r="D115" s="22"/>
      <c r="E115" s="22"/>
    </row>
    <row r="116" spans="2:5" s="20" customFormat="1" x14ac:dyDescent="0.2">
      <c r="B116" s="22"/>
      <c r="C116" s="22"/>
      <c r="D116" s="22"/>
      <c r="E116" s="22"/>
    </row>
    <row r="117" spans="2:5" s="20" customFormat="1" x14ac:dyDescent="0.2">
      <c r="B117" s="22"/>
      <c r="C117" s="22"/>
      <c r="D117" s="22"/>
      <c r="E117" s="22"/>
    </row>
    <row r="118" spans="2:5" s="20" customFormat="1" x14ac:dyDescent="0.2">
      <c r="B118" s="22"/>
      <c r="C118" s="22"/>
      <c r="D118" s="22"/>
      <c r="E118" s="22"/>
    </row>
    <row r="119" spans="2:5" s="20" customFormat="1" x14ac:dyDescent="0.2">
      <c r="B119" s="22"/>
      <c r="C119" s="22"/>
      <c r="D119" s="22"/>
      <c r="E119" s="22"/>
    </row>
    <row r="120" spans="2:5" s="20" customFormat="1" x14ac:dyDescent="0.2">
      <c r="B120" s="22"/>
      <c r="C120" s="22"/>
      <c r="D120" s="22"/>
      <c r="E120" s="22"/>
    </row>
    <row r="121" spans="2:5" s="20" customFormat="1" x14ac:dyDescent="0.2">
      <c r="B121" s="22"/>
      <c r="C121" s="22"/>
      <c r="D121" s="22"/>
      <c r="E121" s="22"/>
    </row>
    <row r="122" spans="2:5" s="20" customFormat="1" x14ac:dyDescent="0.2">
      <c r="B122" s="22"/>
      <c r="C122" s="22"/>
      <c r="D122" s="22"/>
      <c r="E122" s="22"/>
    </row>
    <row r="123" spans="2:5" s="20" customFormat="1" x14ac:dyDescent="0.2">
      <c r="B123" s="22"/>
      <c r="C123" s="22"/>
      <c r="D123" s="22"/>
      <c r="E123" s="22"/>
    </row>
    <row r="124" spans="2:5" s="20" customFormat="1" x14ac:dyDescent="0.2">
      <c r="B124" s="22"/>
      <c r="C124" s="22"/>
      <c r="D124" s="22"/>
      <c r="E124" s="22"/>
    </row>
    <row r="125" spans="2:5" s="20" customFormat="1" x14ac:dyDescent="0.2">
      <c r="B125" s="22"/>
      <c r="C125" s="22"/>
      <c r="D125" s="22"/>
      <c r="E125" s="22"/>
    </row>
    <row r="126" spans="2:5" s="20" customFormat="1" x14ac:dyDescent="0.2">
      <c r="B126" s="22"/>
      <c r="C126" s="22"/>
      <c r="D126" s="22"/>
      <c r="E126" s="22"/>
    </row>
    <row r="127" spans="2:5" s="20" customFormat="1" x14ac:dyDescent="0.2">
      <c r="B127" s="22"/>
      <c r="C127" s="22"/>
      <c r="D127" s="22"/>
      <c r="E127" s="22"/>
    </row>
    <row r="128" spans="2:5" s="20" customFormat="1" x14ac:dyDescent="0.2">
      <c r="B128" s="22"/>
      <c r="C128" s="22"/>
      <c r="D128" s="22"/>
      <c r="E128" s="22"/>
    </row>
    <row r="129" spans="2:5" s="20" customFormat="1" x14ac:dyDescent="0.2">
      <c r="B129" s="22"/>
      <c r="C129" s="22"/>
      <c r="D129" s="22"/>
      <c r="E129" s="22"/>
    </row>
    <row r="130" spans="2:5" s="20" customFormat="1" x14ac:dyDescent="0.2">
      <c r="B130" s="22"/>
      <c r="C130" s="22"/>
      <c r="D130" s="22"/>
      <c r="E130" s="22"/>
    </row>
    <row r="131" spans="2:5" s="20" customFormat="1" x14ac:dyDescent="0.2">
      <c r="B131" s="22"/>
      <c r="C131" s="22"/>
      <c r="D131" s="22"/>
      <c r="E131" s="22"/>
    </row>
    <row r="132" spans="2:5" s="20" customFormat="1" x14ac:dyDescent="0.2">
      <c r="B132" s="22"/>
      <c r="C132" s="22"/>
      <c r="D132" s="22"/>
      <c r="E132" s="22"/>
    </row>
    <row r="133" spans="2:5" s="20" customFormat="1" x14ac:dyDescent="0.2">
      <c r="B133" s="22"/>
      <c r="C133" s="22"/>
      <c r="D133" s="22"/>
      <c r="E133" s="22"/>
    </row>
    <row r="134" spans="2:5" s="20" customFormat="1" x14ac:dyDescent="0.2">
      <c r="B134" s="22"/>
      <c r="C134" s="22"/>
      <c r="D134" s="22"/>
      <c r="E134" s="22"/>
    </row>
  </sheetData>
  <mergeCells count="3">
    <mergeCell ref="C61:F61"/>
    <mergeCell ref="C5:F5"/>
    <mergeCell ref="C33:F3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E729F8A5-8764-4956-8A05-3FFF511B1C3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summary_01 2025</vt:lpstr>
      <vt:lpstr>szacunek rynku_01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2025-02-20T16:17:25Z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