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plpolska-my.sharepoint.com/personal/katarzyna_ostrowska_leasing_org_pl/Documents/Pulpit/"/>
    </mc:Choice>
  </mc:AlternateContent>
  <xr:revisionPtr revIDLastSave="0" documentId="8_{3028C62A-3DFD-483D-82CE-1EE273A6F6C6}" xr6:coauthVersionLast="47" xr6:coauthVersionMax="47" xr10:uidLastSave="{00000000-0000-0000-0000-000000000000}"/>
  <bookViews>
    <workbookView xWindow="28680" yWindow="-120" windowWidth="29040" windowHeight="15720" xr2:uid="{71ECBEB2-2687-4063-A597-2A60A7860EDA}"/>
  </bookViews>
  <sheets>
    <sheet name="summary_02 2025" sheetId="4" r:id="rId1"/>
    <sheet name="szacunek rynku_02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1" i="3" l="1"/>
  <c r="M33" i="3"/>
  <c r="K15" i="4" l="1"/>
  <c r="K14" i="4"/>
  <c r="K13" i="4"/>
  <c r="N62" i="3"/>
  <c r="M62" i="3"/>
  <c r="P80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34" i="3"/>
  <c r="N34" i="3"/>
  <c r="M34" i="3"/>
  <c r="P52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25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C61" i="3" l="1"/>
  <c r="C33" i="3"/>
  <c r="F8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D62" i="3"/>
  <c r="C62" i="3"/>
  <c r="F52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D34" i="3"/>
  <c r="C34" i="3"/>
  <c r="F25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J10" i="4" l="1"/>
  <c r="N113" i="4"/>
  <c r="N112" i="4"/>
  <c r="N111" i="4"/>
  <c r="N110" i="4"/>
  <c r="N109" i="4"/>
  <c r="J109" i="4"/>
  <c r="J15" i="4"/>
  <c r="J14" i="4"/>
  <c r="J13" i="4"/>
  <c r="N78" i="4"/>
  <c r="N77" i="4"/>
  <c r="N76" i="4"/>
  <c r="J76" i="4"/>
  <c r="N46" i="4"/>
  <c r="N45" i="4"/>
  <c r="N44" i="4"/>
  <c r="N43" i="4"/>
  <c r="J43" i="4"/>
  <c r="J44" i="4" s="1"/>
  <c r="N10" i="4"/>
  <c r="N11" i="4" s="1"/>
  <c r="K18" i="3" l="1"/>
  <c r="K19" i="3"/>
  <c r="K20" i="3"/>
  <c r="K45" i="3"/>
  <c r="K46" i="3"/>
  <c r="K47" i="3"/>
  <c r="K48" i="3"/>
  <c r="K73" i="3"/>
  <c r="K74" i="3"/>
  <c r="K75" i="3"/>
  <c r="J110" i="4"/>
  <c r="J77" i="4"/>
  <c r="J11" i="4"/>
  <c r="K78" i="3" l="1"/>
  <c r="K77" i="3"/>
  <c r="K76" i="3"/>
  <c r="K72" i="3"/>
  <c r="K71" i="3"/>
  <c r="K70" i="3"/>
  <c r="K69" i="3"/>
  <c r="K68" i="3"/>
  <c r="K67" i="3"/>
  <c r="K65" i="3"/>
  <c r="K64" i="3"/>
  <c r="K62" i="3"/>
  <c r="I62" i="3"/>
  <c r="H62" i="3"/>
  <c r="H61" i="3"/>
  <c r="K50" i="3"/>
  <c r="K49" i="3"/>
  <c r="K44" i="3"/>
  <c r="K43" i="3"/>
  <c r="K42" i="3"/>
  <c r="K41" i="3"/>
  <c r="K40" i="3"/>
  <c r="K39" i="3"/>
  <c r="K38" i="3"/>
  <c r="K37" i="3"/>
  <c r="K36" i="3"/>
  <c r="K34" i="3"/>
  <c r="I34" i="3"/>
  <c r="H34" i="3"/>
  <c r="H33" i="3"/>
  <c r="K23" i="3"/>
  <c r="K22" i="3"/>
  <c r="K21" i="3"/>
  <c r="K17" i="3"/>
  <c r="K16" i="3"/>
  <c r="K15" i="3"/>
  <c r="K14" i="3"/>
  <c r="K13" i="3"/>
  <c r="K12" i="3"/>
  <c r="K10" i="3"/>
  <c r="K9" i="3"/>
  <c r="K11" i="3" l="1"/>
  <c r="K66" i="3"/>
  <c r="K80" i="3"/>
  <c r="K52" i="3"/>
  <c r="K25" i="3"/>
  <c r="K8" i="3"/>
  <c r="K35" i="3"/>
  <c r="K63" i="3"/>
</calcChain>
</file>

<file path=xl/sharedStrings.xml><?xml version="1.0" encoding="utf-8"?>
<sst xmlns="http://schemas.openxmlformats.org/spreadsheetml/2006/main" count="106" uniqueCount="53">
  <si>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</si>
  <si>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</si>
  <si>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</si>
  <si>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</si>
  <si>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</si>
  <si>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</si>
  <si>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</si>
  <si>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</si>
  <si>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</si>
  <si>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</si>
  <si>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</si>
  <si>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</si>
  <si>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</si>
  <si>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</si>
  <si>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</si>
  <si>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</si>
  <si>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</si>
  <si>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</si>
  <si>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</si>
  <si>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</si>
  <si>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</si>
  <si>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</si>
  <si>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</si>
  <si>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</si>
  <si>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</si>
  <si>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</si>
  <si>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</si>
  <si>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</si>
  <si>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</si>
  <si>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</si>
  <si>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</si>
  <si>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</si>
  <si>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</si>
  <si>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I 2024</t>
  </si>
  <si>
    <t>I 2025</t>
  </si>
  <si>
    <t>I 25 /
I 24</t>
  </si>
  <si>
    <t>I 2025 vs I 2024</t>
  </si>
  <si>
    <t>ciężarowe pow. 3.5t</t>
  </si>
  <si>
    <t>01/2025</t>
  </si>
  <si>
    <t>L+P</t>
  </si>
  <si>
    <t>II 2024</t>
  </si>
  <si>
    <t>II 2025</t>
  </si>
  <si>
    <t>I-II 2024</t>
  </si>
  <si>
    <t>I-II 2025</t>
  </si>
  <si>
    <t>I-II 25 /
I-II 24</t>
  </si>
  <si>
    <t>II 25 /
II 24</t>
  </si>
  <si>
    <t>02 2025</t>
  </si>
  <si>
    <t>FINANSOWANIE POJAZDÓW LEKKICH - luty 2025r. 
Łączne finansowanie leasingiem i pożyczką</t>
  </si>
  <si>
    <t>FINANSOWANIE POJAZDÓW CIĘŻKICH - luty 2025r. 
Łączne finansowanie leasingiem i pożyczką</t>
  </si>
  <si>
    <t>FINANSOWANIE MASZYN - luty 2025r. 
Łączne finansowanie leasingiem i pożyczką</t>
  </si>
  <si>
    <t>02/2025</t>
  </si>
  <si>
    <t>I-II 2025 vs I-II 2024</t>
  </si>
  <si>
    <t>II 2025 vs 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</si>
</sst>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6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</cellXfs>
  <cellStyles count="6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F73711"/>
      <color rgb="FFBEFF2F"/>
      <color rgb="FFA7CFEA"/>
      <color rgb="FF7E93A5"/>
      <color rgb="FF5B9BD6"/>
      <color rgb="FF0C3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02/2025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2025'!$I$10:$I$11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2025'!$J$10:$J$11</c:f>
              <c:numCache>
                <c:formatCode>0.0%</c:formatCode>
                <c:ptCount val="2"/>
                <c:pt idx="0">
                  <c:v>0.94674782450341421</c:v>
                </c:pt>
                <c:pt idx="1">
                  <c:v>5.3252175496585785E-2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2025'!$M$10:$M$11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'summary_02 2025'!$N$10:$N$11</c:f>
              <c:numCache>
                <c:formatCode>0.0%</c:formatCode>
                <c:ptCount val="2"/>
                <c:pt idx="0">
                  <c:v>0.86601733957760607</c:v>
                </c:pt>
                <c:pt idx="1">
                  <c:v>0.13398266042239393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2025'!$I$43:$I$44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2025'!$J$43:$J$44</c:f>
              <c:numCache>
                <c:formatCode>0.0%</c:formatCode>
                <c:ptCount val="2"/>
                <c:pt idx="0">
                  <c:v>0.91816491790318611</c:v>
                </c:pt>
                <c:pt idx="1">
                  <c:v>8.1835082096813894E-2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3.1431842226298037E-2"/>
                  <c:y val="-0.129863090839890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86261863668"/>
                      <c:h val="0.161563557772325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2025'!$M$43:$M$46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'summary_02 2025'!$N$43:$N$46</c:f>
              <c:numCache>
                <c:formatCode>0.0%</c:formatCode>
                <c:ptCount val="4"/>
                <c:pt idx="0">
                  <c:v>0.19892262347893855</c:v>
                </c:pt>
                <c:pt idx="1">
                  <c:v>0.49141773458018151</c:v>
                </c:pt>
                <c:pt idx="2">
                  <c:v>0.23241589636024299</c:v>
                </c:pt>
                <c:pt idx="3">
                  <c:v>7.7243745580636985E-2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2025'!$I$76:$I$77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2025'!$J$76:$J$77</c:f>
              <c:numCache>
                <c:formatCode>0%</c:formatCode>
                <c:ptCount val="2"/>
                <c:pt idx="0">
                  <c:v>0.6394692670904546</c:v>
                </c:pt>
                <c:pt idx="1">
                  <c:v>0.3605307329095454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2025'!$M$76:$M$79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'summary_02 2025'!$N$76:$N$79</c:f>
              <c:numCache>
                <c:formatCode>0%</c:formatCode>
                <c:ptCount val="4"/>
                <c:pt idx="0">
                  <c:v>0.18140786041694765</c:v>
                </c:pt>
                <c:pt idx="1">
                  <c:v>0.26985539126787877</c:v>
                </c:pt>
                <c:pt idx="2">
                  <c:v>0.54873674831517361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2025'!$I$109:$I$110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2025'!$J$109:$J$110</c:f>
              <c:numCache>
                <c:formatCode>0.0%</c:formatCode>
                <c:ptCount val="2"/>
                <c:pt idx="0">
                  <c:v>0.87381344304124109</c:v>
                </c:pt>
                <c:pt idx="1">
                  <c:v>0.12618655695875891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2025'!$M$109:$M$113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'summary_02 2025'!$N$109:$N$113</c:f>
              <c:numCache>
                <c:formatCode>0.0%</c:formatCode>
                <c:ptCount val="5"/>
                <c:pt idx="0">
                  <c:v>0.57500228613317006</c:v>
                </c:pt>
                <c:pt idx="1">
                  <c:v>0.17178112938052775</c:v>
                </c:pt>
                <c:pt idx="2">
                  <c:v>0.22055813112153708</c:v>
                </c:pt>
                <c:pt idx="3">
                  <c:v>9.0469518880467188E-3</c:v>
                </c:pt>
                <c:pt idx="4">
                  <c:v>2.3611501476718269E-2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2025'!$B$8,'szacunek rynku_02 2025'!$B$17:$B$23)</c15:sqref>
                  </c15:fullRef>
                </c:ext>
              </c:extLst>
              <c:f>('szacunek rynku_02 2025'!$B$8,'szacunek rynku_02 2025'!$B$17,'szacunek rynku_02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2025'!$H$8,'szacunek rynku_02 2025'!$H$17:$H$23)</c15:sqref>
                  </c15:fullRef>
                </c:ext>
              </c:extLst>
              <c:f>('szacunek rynku_02 2025'!$H$8,'szacunek rynku_02 2025'!$H$17,'szacunek rynku_02 2025'!$H$21:$H$23)</c:f>
              <c:numCache>
                <c:formatCode>#,##0</c:formatCode>
                <c:ptCount val="5"/>
                <c:pt idx="0">
                  <c:v>6123.0140431815944</c:v>
                </c:pt>
                <c:pt idx="1">
                  <c:v>1349.2391442186574</c:v>
                </c:pt>
                <c:pt idx="2">
                  <c:v>55.003638962466646</c:v>
                </c:pt>
                <c:pt idx="3">
                  <c:v>169.61552362515087</c:v>
                </c:pt>
                <c:pt idx="4">
                  <c:v>38.299519070139596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2025'!$B$35,'szacunek rynku_02 2025'!$B$44:$B$50)</c15:sqref>
                  </c15:fullRef>
                </c:ext>
              </c:extLst>
              <c:f>('szacunek rynku_02 2025'!$B$35,'szacunek rynku_02 2025'!$B$44,'szacunek rynku_02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2025'!$H$35,'szacunek rynku_02 2025'!$H$44:$H$50)</c15:sqref>
                  </c15:fullRef>
                </c:ext>
              </c:extLst>
              <c:f>('szacunek rynku_02 2025'!$H$35,'szacunek rynku_02 2025'!$H$44,'szacunek rynku_02 2025'!$H$48:$H$50)</c:f>
              <c:numCache>
                <c:formatCode>#,##0</c:formatCode>
                <c:ptCount val="5"/>
                <c:pt idx="0">
                  <c:v>291.21257325289093</c:v>
                </c:pt>
                <c:pt idx="1">
                  <c:v>497.88804475410075</c:v>
                </c:pt>
                <c:pt idx="2">
                  <c:v>16.487634809487673</c:v>
                </c:pt>
                <c:pt idx="3">
                  <c:v>0.29054930214957153</c:v>
                </c:pt>
                <c:pt idx="4">
                  <c:v>6.3022191352553865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2025'!$B$63,'szacunek rynku_02 2025'!$B$72:$B$78)</c15:sqref>
                  </c15:fullRef>
                </c:ext>
              </c:extLst>
              <c:f>('szacunek rynku_02 2025'!$B$63,'szacunek rynku_02 2025'!$B$72,'szacunek rynku_02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2025'!$H$63,'szacunek rynku_02 2025'!$H$72:$H$78)</c15:sqref>
                  </c15:fullRef>
                </c:ext>
              </c:extLst>
              <c:f>('szacunek rynku_02 2025'!$H$63,'szacunek rynku_02 2025'!$H$72,'szacunek rynku_02 2025'!$H$76:$H$78)</c:f>
              <c:numCache>
                <c:formatCode>#,##0</c:formatCode>
                <c:ptCount val="5"/>
                <c:pt idx="0">
                  <c:v>6414.2266164344846</c:v>
                </c:pt>
                <c:pt idx="1">
                  <c:v>1847.1271889727582</c:v>
                </c:pt>
                <c:pt idx="2">
                  <c:v>71.491273771954326</c:v>
                </c:pt>
                <c:pt idx="3">
                  <c:v>169.90607292730044</c:v>
                </c:pt>
                <c:pt idx="4">
                  <c:v>44.60173820539498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2025'!$B$8,'szacunek rynku_02 2025'!$B$17:$B$23)</c15:sqref>
                  </c15:fullRef>
                </c:ext>
              </c:extLst>
              <c:f>('szacunek rynku_02 2025'!$B$8,'szacunek rynku_02 2025'!$B$17,'szacunek rynku_02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2025'!$I$8,'szacunek rynku_02 2025'!$I$17:$I$23)</c15:sqref>
                  </c15:fullRef>
                </c:ext>
              </c:extLst>
              <c:f>('szacunek rynku_02 2025'!$I$8,'szacunek rynku_02 2025'!$I$17,'szacunek rynku_02 2025'!$I$21:$I$23)</c:f>
              <c:numCache>
                <c:formatCode>#,##0</c:formatCode>
                <c:ptCount val="5"/>
                <c:pt idx="0">
                  <c:v>5904.7081758948825</c:v>
                </c:pt>
                <c:pt idx="1">
                  <c:v>1175.6377600831049</c:v>
                </c:pt>
                <c:pt idx="2">
                  <c:v>65.747600005575379</c:v>
                </c:pt>
                <c:pt idx="3">
                  <c:v>98.814866647417844</c:v>
                </c:pt>
                <c:pt idx="4">
                  <c:v>38.748802058576644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2025'!$B$35,'szacunek rynku_02 2025'!$B$44:$B$50)</c15:sqref>
                  </c15:fullRef>
                </c:ext>
              </c:extLst>
              <c:f>('szacunek rynku_02 2025'!$B$35,'szacunek rynku_02 2025'!$B$44,'szacunek rynku_02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2025'!$I$35,'szacunek rynku_02 2025'!$I$44:$I$50)</c15:sqref>
                  </c15:fullRef>
                </c:ext>
              </c:extLst>
              <c:f>('szacunek rynku_02 2025'!$I$35,'szacunek rynku_02 2025'!$I$44,'szacunek rynku_02 2025'!$I$48:$I$50)</c:f>
              <c:numCache>
                <c:formatCode>#,##0</c:formatCode>
                <c:ptCount val="5"/>
                <c:pt idx="0">
                  <c:v>373.41938650576401</c:v>
                </c:pt>
                <c:pt idx="1">
                  <c:v>662.82081890722498</c:v>
                </c:pt>
                <c:pt idx="2">
                  <c:v>9.663114746659506</c:v>
                </c:pt>
                <c:pt idx="3">
                  <c:v>2.2972677208852748</c:v>
                </c:pt>
                <c:pt idx="4">
                  <c:v>3.6253276475886107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2025'!$B$63,'szacunek rynku_02 2025'!$B$72:$B$78)</c15:sqref>
                  </c15:fullRef>
                </c:ext>
              </c:extLst>
              <c:f>('szacunek rynku_02 2025'!$B$63,'szacunek rynku_02 2025'!$B$72,'szacunek rynku_02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2025'!$I$63,'szacunek rynku_02 2025'!$I$72:$I$78)</c15:sqref>
                  </c15:fullRef>
                </c:ext>
              </c:extLst>
              <c:f>('szacunek rynku_02 2025'!$I$63,'szacunek rynku_02 2025'!$I$72,'szacunek rynku_02 2025'!$I$76:$I$78)</c:f>
              <c:numCache>
                <c:formatCode>#,##0</c:formatCode>
                <c:ptCount val="5"/>
                <c:pt idx="0">
                  <c:v>6278.1275624006457</c:v>
                </c:pt>
                <c:pt idx="1">
                  <c:v>1838.4585789903299</c:v>
                </c:pt>
                <c:pt idx="2">
                  <c:v>75.410714752234881</c:v>
                </c:pt>
                <c:pt idx="3">
                  <c:v>101.11213436830312</c:v>
                </c:pt>
                <c:pt idx="4">
                  <c:v>42.374129706165256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11</xdr:row>
      <xdr:rowOff>146047</xdr:rowOff>
    </xdr:from>
    <xdr:to>
      <xdr:col>4</xdr:col>
      <xdr:colOff>904654</xdr:colOff>
      <xdr:row>13</xdr:row>
      <xdr:rowOff>104922</xdr:rowOff>
    </xdr:to>
    <xdr:sp macro="" textlink="$J$13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15</xdr:row>
      <xdr:rowOff>87536</xdr:rowOff>
    </xdr:from>
    <xdr:to>
      <xdr:col>4</xdr:col>
      <xdr:colOff>904654</xdr:colOff>
      <xdr:row>17</xdr:row>
      <xdr:rowOff>46411</xdr:rowOff>
    </xdr:to>
    <xdr:sp macro="" textlink="$J$14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37,6%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19</xdr:row>
      <xdr:rowOff>163919</xdr:rowOff>
    </xdr:from>
    <xdr:to>
      <xdr:col>4</xdr:col>
      <xdr:colOff>898881</xdr:colOff>
      <xdr:row>21</xdr:row>
      <xdr:rowOff>122794</xdr:rowOff>
    </xdr:to>
    <xdr:sp macro="" textlink="$J$15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0,2%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19</xdr:row>
      <xdr:rowOff>146601</xdr:rowOff>
    </xdr:from>
    <xdr:to>
      <xdr:col>6</xdr:col>
      <xdr:colOff>589718</xdr:colOff>
      <xdr:row>21</xdr:row>
      <xdr:rowOff>105476</xdr:rowOff>
    </xdr:to>
    <xdr:sp macro="" textlink="$K$15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15</xdr:row>
      <xdr:rowOff>87536</xdr:rowOff>
    </xdr:from>
    <xdr:to>
      <xdr:col>6</xdr:col>
      <xdr:colOff>589718</xdr:colOff>
      <xdr:row>17</xdr:row>
      <xdr:rowOff>46411</xdr:rowOff>
    </xdr:to>
    <xdr:sp macro="" textlink="$K$14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43,1%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</xdr:row>
      <xdr:rowOff>146047</xdr:rowOff>
    </xdr:from>
    <xdr:to>
      <xdr:col>6</xdr:col>
      <xdr:colOff>589718</xdr:colOff>
      <xdr:row>13</xdr:row>
      <xdr:rowOff>104922</xdr:rowOff>
    </xdr:to>
    <xdr:sp macro="" textlink="$K$13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</xdr:row>
      <xdr:rowOff>146046</xdr:rowOff>
    </xdr:from>
    <xdr:to>
      <xdr:col>3</xdr:col>
      <xdr:colOff>1176096</xdr:colOff>
      <xdr:row>13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15</xdr:row>
      <xdr:rowOff>87535</xdr:rowOff>
    </xdr:from>
    <xdr:to>
      <xdr:col>3</xdr:col>
      <xdr:colOff>1176096</xdr:colOff>
      <xdr:row>17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19</xdr:row>
      <xdr:rowOff>146600</xdr:rowOff>
    </xdr:from>
    <xdr:to>
      <xdr:col>3</xdr:col>
      <xdr:colOff>1176096</xdr:colOff>
      <xdr:row>21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9</xdr:row>
      <xdr:rowOff>1046</xdr:rowOff>
    </xdr:from>
    <xdr:to>
      <xdr:col>4</xdr:col>
      <xdr:colOff>904654</xdr:colOff>
      <xdr:row>10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9</xdr:row>
      <xdr:rowOff>1046</xdr:rowOff>
    </xdr:from>
    <xdr:to>
      <xdr:col>6</xdr:col>
      <xdr:colOff>589718</xdr:colOff>
      <xdr:row>10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18</xdr:row>
      <xdr:rowOff>96505</xdr:rowOff>
    </xdr:from>
    <xdr:to>
      <xdr:col>6</xdr:col>
      <xdr:colOff>732905</xdr:colOff>
      <xdr:row>18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</xdr:row>
      <xdr:rowOff>107156</xdr:rowOff>
    </xdr:from>
    <xdr:to>
      <xdr:col>17</xdr:col>
      <xdr:colOff>333375</xdr:colOff>
      <xdr:row>17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5</xdr:row>
      <xdr:rowOff>127009</xdr:rowOff>
    </xdr:from>
    <xdr:to>
      <xdr:col>6</xdr:col>
      <xdr:colOff>627940</xdr:colOff>
      <xdr:row>8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5875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5</xdr:row>
      <xdr:rowOff>147810</xdr:rowOff>
    </xdr:from>
    <xdr:to>
      <xdr:col>3</xdr:col>
      <xdr:colOff>1176024</xdr:colOff>
      <xdr:row>10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4,8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02/2025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5</xdr:row>
      <xdr:rowOff>132190</xdr:rowOff>
    </xdr:from>
    <xdr:to>
      <xdr:col>10</xdr:col>
      <xdr:colOff>716139</xdr:colOff>
      <xdr:row>21</xdr:row>
      <xdr:rowOff>135012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187677</xdr:colOff>
      <xdr:row>5</xdr:row>
      <xdr:rowOff>138540</xdr:rowOff>
    </xdr:from>
    <xdr:to>
      <xdr:col>15</xdr:col>
      <xdr:colOff>50799</xdr:colOff>
      <xdr:row>21</xdr:row>
      <xdr:rowOff>141362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44</xdr:row>
      <xdr:rowOff>146047</xdr:rowOff>
    </xdr:from>
    <xdr:to>
      <xdr:col>4</xdr:col>
      <xdr:colOff>904654</xdr:colOff>
      <xdr:row>46</xdr:row>
      <xdr:rowOff>104922</xdr:rowOff>
    </xdr:to>
    <xdr:sp macro="" textlink="'szacunek rynku_02 2025'!K1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48</xdr:row>
      <xdr:rowOff>87536</xdr:rowOff>
    </xdr:from>
    <xdr:to>
      <xdr:col>4</xdr:col>
      <xdr:colOff>904654</xdr:colOff>
      <xdr:row>50</xdr:row>
      <xdr:rowOff>46411</xdr:rowOff>
    </xdr:to>
    <xdr:sp macro="" textlink="'szacunek rynku_02 2025'!K3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52</xdr:row>
      <xdr:rowOff>146601</xdr:rowOff>
    </xdr:from>
    <xdr:to>
      <xdr:col>4</xdr:col>
      <xdr:colOff>904654</xdr:colOff>
      <xdr:row>54</xdr:row>
      <xdr:rowOff>105476</xdr:rowOff>
    </xdr:to>
    <xdr:sp macro="" textlink="'szacunek rynku_02 2025'!K66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-8,7%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52</xdr:row>
      <xdr:rowOff>146601</xdr:rowOff>
    </xdr:from>
    <xdr:to>
      <xdr:col>6</xdr:col>
      <xdr:colOff>589718</xdr:colOff>
      <xdr:row>54</xdr:row>
      <xdr:rowOff>105476</xdr:rowOff>
    </xdr:to>
    <xdr:sp macro="" textlink="'szacunek rynku_02 2025'!P66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-7,1%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48</xdr:row>
      <xdr:rowOff>87536</xdr:rowOff>
    </xdr:from>
    <xdr:to>
      <xdr:col>6</xdr:col>
      <xdr:colOff>589718</xdr:colOff>
      <xdr:row>50</xdr:row>
      <xdr:rowOff>46411</xdr:rowOff>
    </xdr:to>
    <xdr:sp macro="" textlink="'szacunek rynku_02 2025'!P3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17,1%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44</xdr:row>
      <xdr:rowOff>146047</xdr:rowOff>
    </xdr:from>
    <xdr:to>
      <xdr:col>6</xdr:col>
      <xdr:colOff>589718</xdr:colOff>
      <xdr:row>46</xdr:row>
      <xdr:rowOff>104922</xdr:rowOff>
    </xdr:to>
    <xdr:sp macro="" textlink="'szacunek rynku_02 2025'!P1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44</xdr:row>
      <xdr:rowOff>146046</xdr:rowOff>
    </xdr:from>
    <xdr:to>
      <xdr:col>3</xdr:col>
      <xdr:colOff>1176096</xdr:colOff>
      <xdr:row>46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48</xdr:row>
      <xdr:rowOff>87535</xdr:rowOff>
    </xdr:from>
    <xdr:to>
      <xdr:col>3</xdr:col>
      <xdr:colOff>1176096</xdr:colOff>
      <xdr:row>50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52</xdr:row>
      <xdr:rowOff>146600</xdr:rowOff>
    </xdr:from>
    <xdr:to>
      <xdr:col>3</xdr:col>
      <xdr:colOff>1176096</xdr:colOff>
      <xdr:row>54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42</xdr:row>
      <xdr:rowOff>1046</xdr:rowOff>
    </xdr:from>
    <xdr:to>
      <xdr:col>4</xdr:col>
      <xdr:colOff>904654</xdr:colOff>
      <xdr:row>43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42</xdr:row>
      <xdr:rowOff>1046</xdr:rowOff>
    </xdr:from>
    <xdr:to>
      <xdr:col>6</xdr:col>
      <xdr:colOff>589718</xdr:colOff>
      <xdr:row>43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51</xdr:row>
      <xdr:rowOff>96505</xdr:rowOff>
    </xdr:from>
    <xdr:to>
      <xdr:col>6</xdr:col>
      <xdr:colOff>732905</xdr:colOff>
      <xdr:row>51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40</xdr:row>
      <xdr:rowOff>107156</xdr:rowOff>
    </xdr:from>
    <xdr:to>
      <xdr:col>17</xdr:col>
      <xdr:colOff>333375</xdr:colOff>
      <xdr:row>50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38</xdr:row>
      <xdr:rowOff>127009</xdr:rowOff>
    </xdr:from>
    <xdr:to>
      <xdr:col>6</xdr:col>
      <xdr:colOff>627940</xdr:colOff>
      <xdr:row>41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756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55</xdr:row>
      <xdr:rowOff>48684</xdr:rowOff>
    </xdr:from>
    <xdr:to>
      <xdr:col>14</xdr:col>
      <xdr:colOff>564443</xdr:colOff>
      <xdr:row>64</xdr:row>
      <xdr:rowOff>127000</xdr:rowOff>
    </xdr:to>
    <xdr:sp macro="" textlink="">
      <xdr:nvSpPr>
        <xdr:cNvPr id="37" name="Prostokąt: zaokrąglone rogi 36">
          <a:extLst>
            <a:ext uri="{FF2B5EF4-FFF2-40B4-BE49-F238E27FC236}">
              <a16:creationId xmlns:a16="http://schemas.microsoft.com/office/drawing/2014/main" id="{FB453BFA-F7DB-44AE-9394-57E742BC7E17}"/>
            </a:ext>
          </a:extLst>
        </xdr:cNvPr>
        <xdr:cNvSpPr/>
      </xdr:nvSpPr>
      <xdr:spPr>
        <a:xfrm>
          <a:off x="842433" y="11440584"/>
          <a:ext cx="10910710" cy="174836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ciężkich pozostaje na minusie, ale tegroczne spadki są mniejsze niż w 2024 (z -25,8% r/r w III kw. 2024 i -9,2% r/r w IV kw. 2024). Dynamika w lutym 2025 równa -8,7% r/r była jednak poniżej wyniku za styczeń 2025 (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-5,1% r/r), poniżej tego co pokazywały wyniki rejestracji.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Wciąż obszar związany z transportem drogowym towarów (ciągniki i naczepy/przyczepy) notuje najgłębsze spadki.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Jednak i tu sytuacja powoli się normuje, bo dynamika w lutym podniosła się do -10,2% r/r, po -16,4% r/r w styczniu 2025 oraz -25,5% r/r za IV kw. 2024. Niski popyt inwestycyjny w transporcie drogowym międzynarodowym cały czas wynika z recesji w przemyśle strefy euro, co negatywnie przekłada się na sytuację finansową firm transportowych. Ostatnie dane z europejskiego przemysłu (PMI i wyniki produkcji za 01/2025) sugerują poprawiajacą się sytuację producentów.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Ponownie słabszy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wynik w typowych ciężarówkach (bardziej związanych z popytem krajowym),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38</xdr:row>
      <xdr:rowOff>147810</xdr:rowOff>
    </xdr:from>
    <xdr:to>
      <xdr:col>3</xdr:col>
      <xdr:colOff>1176024</xdr:colOff>
      <xdr:row>43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1,4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38</xdr:row>
      <xdr:rowOff>146050</xdr:rowOff>
    </xdr:from>
    <xdr:to>
      <xdr:col>10</xdr:col>
      <xdr:colOff>716139</xdr:colOff>
      <xdr:row>54</xdr:row>
      <xdr:rowOff>148872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38</xdr:row>
      <xdr:rowOff>146050</xdr:rowOff>
    </xdr:from>
    <xdr:to>
      <xdr:col>14</xdr:col>
      <xdr:colOff>603249</xdr:colOff>
      <xdr:row>54</xdr:row>
      <xdr:rowOff>148872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77</xdr:row>
      <xdr:rowOff>146047</xdr:rowOff>
    </xdr:from>
    <xdr:to>
      <xdr:col>4</xdr:col>
      <xdr:colOff>904654</xdr:colOff>
      <xdr:row>79</xdr:row>
      <xdr:rowOff>104922</xdr:rowOff>
    </xdr:to>
    <xdr:sp macro="" textlink="'szacunek rynku_02 2025'!K1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-12,9%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81</xdr:row>
      <xdr:rowOff>87536</xdr:rowOff>
    </xdr:from>
    <xdr:to>
      <xdr:col>4</xdr:col>
      <xdr:colOff>904654</xdr:colOff>
      <xdr:row>83</xdr:row>
      <xdr:rowOff>46411</xdr:rowOff>
    </xdr:to>
    <xdr:sp macro="" textlink="'szacunek rynku_02 2025'!K4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33,1%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85</xdr:row>
      <xdr:rowOff>146601</xdr:rowOff>
    </xdr:from>
    <xdr:to>
      <xdr:col>4</xdr:col>
      <xdr:colOff>904654</xdr:colOff>
      <xdr:row>87</xdr:row>
      <xdr:rowOff>105476</xdr:rowOff>
    </xdr:to>
    <xdr:sp macro="" textlink="'szacunek rynku_02 2025'!K72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-0,5%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85</xdr:row>
      <xdr:rowOff>129283</xdr:rowOff>
    </xdr:from>
    <xdr:to>
      <xdr:col>6</xdr:col>
      <xdr:colOff>578172</xdr:colOff>
      <xdr:row>87</xdr:row>
      <xdr:rowOff>88158</xdr:rowOff>
    </xdr:to>
    <xdr:sp macro="" textlink="'szacunek rynku_02 2025'!P72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81</xdr:row>
      <xdr:rowOff>87536</xdr:rowOff>
    </xdr:from>
    <xdr:to>
      <xdr:col>6</xdr:col>
      <xdr:colOff>589718</xdr:colOff>
      <xdr:row>83</xdr:row>
      <xdr:rowOff>46411</xdr:rowOff>
    </xdr:to>
    <xdr:sp macro="" textlink="'szacunek rynku_02 2025'!P4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77</xdr:row>
      <xdr:rowOff>146047</xdr:rowOff>
    </xdr:from>
    <xdr:to>
      <xdr:col>6</xdr:col>
      <xdr:colOff>589718</xdr:colOff>
      <xdr:row>79</xdr:row>
      <xdr:rowOff>104922</xdr:rowOff>
    </xdr:to>
    <xdr:sp macro="" textlink="'szacunek rynku_02 2025'!P1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77</xdr:row>
      <xdr:rowOff>146046</xdr:rowOff>
    </xdr:from>
    <xdr:to>
      <xdr:col>3</xdr:col>
      <xdr:colOff>1176096</xdr:colOff>
      <xdr:row>79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81</xdr:row>
      <xdr:rowOff>87535</xdr:rowOff>
    </xdr:from>
    <xdr:to>
      <xdr:col>3</xdr:col>
      <xdr:colOff>1176096</xdr:colOff>
      <xdr:row>83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85</xdr:row>
      <xdr:rowOff>146600</xdr:rowOff>
    </xdr:from>
    <xdr:to>
      <xdr:col>3</xdr:col>
      <xdr:colOff>1176096</xdr:colOff>
      <xdr:row>87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75</xdr:row>
      <xdr:rowOff>1046</xdr:rowOff>
    </xdr:from>
    <xdr:to>
      <xdr:col>4</xdr:col>
      <xdr:colOff>904654</xdr:colOff>
      <xdr:row>76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75</xdr:row>
      <xdr:rowOff>1046</xdr:rowOff>
    </xdr:from>
    <xdr:to>
      <xdr:col>6</xdr:col>
      <xdr:colOff>589718</xdr:colOff>
      <xdr:row>76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84</xdr:row>
      <xdr:rowOff>96505</xdr:rowOff>
    </xdr:from>
    <xdr:to>
      <xdr:col>6</xdr:col>
      <xdr:colOff>732905</xdr:colOff>
      <xdr:row>84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73</xdr:row>
      <xdr:rowOff>107156</xdr:rowOff>
    </xdr:from>
    <xdr:to>
      <xdr:col>17</xdr:col>
      <xdr:colOff>333375</xdr:colOff>
      <xdr:row>83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71</xdr:row>
      <xdr:rowOff>127009</xdr:rowOff>
    </xdr:from>
    <xdr:to>
      <xdr:col>6</xdr:col>
      <xdr:colOff>627940</xdr:colOff>
      <xdr:row>74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0939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88</xdr:row>
      <xdr:rowOff>127001</xdr:rowOff>
    </xdr:from>
    <xdr:to>
      <xdr:col>14</xdr:col>
      <xdr:colOff>564443</xdr:colOff>
      <xdr:row>97</xdr:row>
      <xdr:rowOff>79029</xdr:rowOff>
    </xdr:to>
    <xdr:sp macro="" textlink="">
      <xdr:nvSpPr>
        <xdr:cNvPr id="58" name="Prostokąt: zaokrąglone rogi 57">
          <a:extLst>
            <a:ext uri="{FF2B5EF4-FFF2-40B4-BE49-F238E27FC236}">
              <a16:creationId xmlns:a16="http://schemas.microsoft.com/office/drawing/2014/main" id="{0A20EE40-D74A-458C-92DA-55918EC24D3C}"/>
            </a:ext>
          </a:extLst>
        </xdr:cNvPr>
        <xdr:cNvSpPr/>
      </xdr:nvSpPr>
      <xdr:spPr>
        <a:xfrm>
          <a:off x="842433" y="18256251"/>
          <a:ext cx="10910710" cy="161572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na niewielkim minusie, po +4,8% r/r za 2024, z +1,0% dla samego IV kw. 2024 oraz -4,1% r/r w styczniu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budowlanych pod negatywnym wpływem hamowania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aktywności deweloperskiej pod koniec 2024: z 8,8% r/r za IV kw. 2024 do -7,5% r/r za 01-02/2025. Na wynik w pozostałych maszynach negatywnie oddziaływują słabe wyniki produkcji przemysłowej eksportowej.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drugiej strony obserwujemy bardzo wyraźne odbicie w maszynach rolniczych (po -5,0% r/r za IV kw. oraz 1,2% r/r w styczniu 2025), co wiąże się już z rosnącymi od października 2024 cenami skupu podstawowych produktów rolnych (dla zmian cen r/r).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71</xdr:row>
      <xdr:rowOff>147810</xdr:rowOff>
    </xdr:from>
    <xdr:to>
      <xdr:col>3</xdr:col>
      <xdr:colOff>1176024</xdr:colOff>
      <xdr:row>76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1,8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71</xdr:row>
      <xdr:rowOff>120650</xdr:rowOff>
    </xdr:from>
    <xdr:to>
      <xdr:col>10</xdr:col>
      <xdr:colOff>684389</xdr:colOff>
      <xdr:row>87</xdr:row>
      <xdr:rowOff>123472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71</xdr:row>
      <xdr:rowOff>120650</xdr:rowOff>
    </xdr:from>
    <xdr:to>
      <xdr:col>14</xdr:col>
      <xdr:colOff>571499</xdr:colOff>
      <xdr:row>87</xdr:row>
      <xdr:rowOff>123472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3</xdr:row>
      <xdr:rowOff>56444</xdr:rowOff>
    </xdr:from>
    <xdr:to>
      <xdr:col>3</xdr:col>
      <xdr:colOff>545985</xdr:colOff>
      <xdr:row>3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36</xdr:row>
      <xdr:rowOff>16935</xdr:rowOff>
    </xdr:from>
    <xdr:to>
      <xdr:col>3</xdr:col>
      <xdr:colOff>475457</xdr:colOff>
      <xdr:row>36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69</xdr:row>
      <xdr:rowOff>80433</xdr:rowOff>
    </xdr:from>
    <xdr:to>
      <xdr:col>3</xdr:col>
      <xdr:colOff>317500</xdr:colOff>
      <xdr:row>69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110</xdr:row>
      <xdr:rowOff>146047</xdr:rowOff>
    </xdr:from>
    <xdr:to>
      <xdr:col>4</xdr:col>
      <xdr:colOff>904654</xdr:colOff>
      <xdr:row>112</xdr:row>
      <xdr:rowOff>104922</xdr:rowOff>
    </xdr:to>
    <xdr:sp macro="" textlink="'szacunek rynku_02 2025'!K2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114</xdr:row>
      <xdr:rowOff>87536</xdr:rowOff>
    </xdr:from>
    <xdr:to>
      <xdr:col>4</xdr:col>
      <xdr:colOff>904654</xdr:colOff>
      <xdr:row>116</xdr:row>
      <xdr:rowOff>46411</xdr:rowOff>
    </xdr:to>
    <xdr:sp macro="" textlink="'szacunek rynku_02 2025'!K5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118</xdr:row>
      <xdr:rowOff>146601</xdr:rowOff>
    </xdr:from>
    <xdr:to>
      <xdr:col>4</xdr:col>
      <xdr:colOff>904654</xdr:colOff>
      <xdr:row>120</xdr:row>
      <xdr:rowOff>105476</xdr:rowOff>
    </xdr:to>
    <xdr:sp macro="" textlink="'szacunek rynku_02 2025'!K80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118</xdr:row>
      <xdr:rowOff>146601</xdr:rowOff>
    </xdr:from>
    <xdr:to>
      <xdr:col>6</xdr:col>
      <xdr:colOff>589718</xdr:colOff>
      <xdr:row>120</xdr:row>
      <xdr:rowOff>105476</xdr:rowOff>
    </xdr:to>
    <xdr:sp macro="" textlink="'szacunek rynku_02 2025'!P80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114</xdr:row>
      <xdr:rowOff>87536</xdr:rowOff>
    </xdr:from>
    <xdr:to>
      <xdr:col>6</xdr:col>
      <xdr:colOff>589718</xdr:colOff>
      <xdr:row>116</xdr:row>
      <xdr:rowOff>46411</xdr:rowOff>
    </xdr:to>
    <xdr:sp macro="" textlink="'szacunek rynku_02 2025'!P5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110</xdr:row>
      <xdr:rowOff>146047</xdr:rowOff>
    </xdr:from>
    <xdr:to>
      <xdr:col>6</xdr:col>
      <xdr:colOff>589718</xdr:colOff>
      <xdr:row>112</xdr:row>
      <xdr:rowOff>104922</xdr:rowOff>
    </xdr:to>
    <xdr:sp macro="" textlink="'szacunek rynku_02 2025'!P2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110</xdr:row>
      <xdr:rowOff>146046</xdr:rowOff>
    </xdr:from>
    <xdr:to>
      <xdr:col>3</xdr:col>
      <xdr:colOff>1176096</xdr:colOff>
      <xdr:row>112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114</xdr:row>
      <xdr:rowOff>87535</xdr:rowOff>
    </xdr:from>
    <xdr:to>
      <xdr:col>3</xdr:col>
      <xdr:colOff>1176096</xdr:colOff>
      <xdr:row>116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118</xdr:row>
      <xdr:rowOff>10526</xdr:rowOff>
    </xdr:from>
    <xdr:to>
      <xdr:col>3</xdr:col>
      <xdr:colOff>1176096</xdr:colOff>
      <xdr:row>121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108</xdr:row>
      <xdr:rowOff>1046</xdr:rowOff>
    </xdr:from>
    <xdr:to>
      <xdr:col>4</xdr:col>
      <xdr:colOff>904654</xdr:colOff>
      <xdr:row>109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108</xdr:row>
      <xdr:rowOff>1046</xdr:rowOff>
    </xdr:from>
    <xdr:to>
      <xdr:col>6</xdr:col>
      <xdr:colOff>589718</xdr:colOff>
      <xdr:row>109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117</xdr:row>
      <xdr:rowOff>96505</xdr:rowOff>
    </xdr:from>
    <xdr:to>
      <xdr:col>6</xdr:col>
      <xdr:colOff>732905</xdr:colOff>
      <xdr:row>117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104</xdr:row>
      <xdr:rowOff>127009</xdr:rowOff>
    </xdr:from>
    <xdr:to>
      <xdr:col>6</xdr:col>
      <xdr:colOff>627940</xdr:colOff>
      <xdr:row>107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122</xdr:row>
      <xdr:rowOff>70561</xdr:rowOff>
    </xdr:from>
    <xdr:to>
      <xdr:col>14</xdr:col>
      <xdr:colOff>564443</xdr:colOff>
      <xdr:row>130</xdr:row>
      <xdr:rowOff>47278</xdr:rowOff>
    </xdr:to>
    <xdr:sp macro="" textlink="">
      <xdr:nvSpPr>
        <xdr:cNvPr id="82" name="Prostokąt: zaokrąglone rogi 81">
          <a:extLst>
            <a:ext uri="{FF2B5EF4-FFF2-40B4-BE49-F238E27FC236}">
              <a16:creationId xmlns:a16="http://schemas.microsoft.com/office/drawing/2014/main" id="{95A57E36-46A7-41B1-BA87-D9C4D28A71D3}"/>
            </a:ext>
          </a:extLst>
        </xdr:cNvPr>
        <xdr:cNvSpPr/>
      </xdr:nvSpPr>
      <xdr:spPr>
        <a:xfrm>
          <a:off x="842433" y="25070511"/>
          <a:ext cx="10910710" cy="144991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rozpoczynamy 2025 rok, a ujemna dynamika budowana wynika z finansowania aktywów w leasingu.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dalszy wzrost znaczenia OSD w stukturze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13-proc. wzrost finansowania aktywów przez firmy leasingowe w 2025 roku, zgodnie z ostatnią prognozą ZPL. Nie korygujemy tej prognozy. Dynamika rynku w marcu powinna być mocno wsparta niską bazą za 03/2024 (+2,1% r/r dla rynku), po bardzo wysokiej bazie za 01-02 2024 (21,8% r/r i 24,7% r/r).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104</xdr:row>
      <xdr:rowOff>147810</xdr:rowOff>
    </xdr:from>
    <xdr:to>
      <xdr:col>3</xdr:col>
      <xdr:colOff>1176024</xdr:colOff>
      <xdr:row>109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8,3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104</xdr:row>
      <xdr:rowOff>127009</xdr:rowOff>
    </xdr:from>
    <xdr:to>
      <xdr:col>10</xdr:col>
      <xdr:colOff>684389</xdr:colOff>
      <xdr:row>120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104</xdr:row>
      <xdr:rowOff>127009</xdr:rowOff>
    </xdr:from>
    <xdr:to>
      <xdr:col>14</xdr:col>
      <xdr:colOff>571499</xdr:colOff>
      <xdr:row>120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11</xdr:row>
      <xdr:rowOff>146047</xdr:rowOff>
    </xdr:from>
    <xdr:to>
      <xdr:col>20</xdr:col>
      <xdr:colOff>1493597</xdr:colOff>
      <xdr:row>13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15</xdr:row>
      <xdr:rowOff>87537</xdr:rowOff>
    </xdr:from>
    <xdr:to>
      <xdr:col>20</xdr:col>
      <xdr:colOff>1493597</xdr:colOff>
      <xdr:row>17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11</xdr:row>
      <xdr:rowOff>146047</xdr:rowOff>
    </xdr:from>
    <xdr:to>
      <xdr:col>22</xdr:col>
      <xdr:colOff>102189</xdr:colOff>
      <xdr:row>13</xdr:row>
      <xdr:rowOff>104922</xdr:rowOff>
    </xdr:to>
    <xdr:sp macro="" textlink="'szacunek rynku_02 2025'!K64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0,4%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15</xdr:row>
      <xdr:rowOff>87537</xdr:rowOff>
    </xdr:from>
    <xdr:to>
      <xdr:col>22</xdr:col>
      <xdr:colOff>102189</xdr:colOff>
      <xdr:row>17</xdr:row>
      <xdr:rowOff>46411</xdr:rowOff>
    </xdr:to>
    <xdr:sp macro="" textlink="'szacunek rynku_02 2025'!K65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15</xdr:row>
      <xdr:rowOff>87537</xdr:rowOff>
    </xdr:from>
    <xdr:to>
      <xdr:col>24</xdr:col>
      <xdr:colOff>259079</xdr:colOff>
      <xdr:row>17</xdr:row>
      <xdr:rowOff>46411</xdr:rowOff>
    </xdr:to>
    <xdr:sp macro="" textlink="'szacunek rynku_02 2025'!P65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9</xdr:row>
      <xdr:rowOff>1046</xdr:rowOff>
    </xdr:from>
    <xdr:to>
      <xdr:col>22</xdr:col>
      <xdr:colOff>102189</xdr:colOff>
      <xdr:row>10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9</xdr:row>
      <xdr:rowOff>1046</xdr:rowOff>
    </xdr:from>
    <xdr:to>
      <xdr:col>24</xdr:col>
      <xdr:colOff>259079</xdr:colOff>
      <xdr:row>10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11</xdr:row>
      <xdr:rowOff>146046</xdr:rowOff>
    </xdr:from>
    <xdr:to>
      <xdr:col>24</xdr:col>
      <xdr:colOff>259079</xdr:colOff>
      <xdr:row>13</xdr:row>
      <xdr:rowOff>104922</xdr:rowOff>
    </xdr:to>
    <xdr:sp macro="" textlink="'szacunek rynku_02 2025'!P64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5</xdr:row>
      <xdr:rowOff>127009</xdr:rowOff>
    </xdr:from>
    <xdr:to>
      <xdr:col>24</xdr:col>
      <xdr:colOff>259079</xdr:colOff>
      <xdr:row>8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44</xdr:row>
      <xdr:rowOff>177797</xdr:rowOff>
    </xdr:from>
    <xdr:to>
      <xdr:col>20</xdr:col>
      <xdr:colOff>1404697</xdr:colOff>
      <xdr:row>46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47</xdr:row>
      <xdr:rowOff>145594</xdr:rowOff>
    </xdr:from>
    <xdr:to>
      <xdr:col>20</xdr:col>
      <xdr:colOff>1404697</xdr:colOff>
      <xdr:row>49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44</xdr:row>
      <xdr:rowOff>177797</xdr:rowOff>
    </xdr:from>
    <xdr:to>
      <xdr:col>22</xdr:col>
      <xdr:colOff>38689</xdr:colOff>
      <xdr:row>46</xdr:row>
      <xdr:rowOff>136672</xdr:rowOff>
    </xdr:to>
    <xdr:sp macro="" textlink="'szacunek rynku_02 2025'!K67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47</xdr:row>
      <xdr:rowOff>145594</xdr:rowOff>
    </xdr:from>
    <xdr:to>
      <xdr:col>22</xdr:col>
      <xdr:colOff>38689</xdr:colOff>
      <xdr:row>49</xdr:row>
      <xdr:rowOff>104468</xdr:rowOff>
    </xdr:to>
    <xdr:sp macro="" textlink="'szacunek rynku_02 2025'!K68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-15,5%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47</xdr:row>
      <xdr:rowOff>145594</xdr:rowOff>
    </xdr:from>
    <xdr:to>
      <xdr:col>24</xdr:col>
      <xdr:colOff>195579</xdr:colOff>
      <xdr:row>49</xdr:row>
      <xdr:rowOff>104468</xdr:rowOff>
    </xdr:to>
    <xdr:sp macro="" textlink="'szacunek rynku_02 2025'!P68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-17,4%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42</xdr:row>
      <xdr:rowOff>89946</xdr:rowOff>
    </xdr:from>
    <xdr:to>
      <xdr:col>22</xdr:col>
      <xdr:colOff>38689</xdr:colOff>
      <xdr:row>44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42</xdr:row>
      <xdr:rowOff>89946</xdr:rowOff>
    </xdr:from>
    <xdr:to>
      <xdr:col>24</xdr:col>
      <xdr:colOff>195579</xdr:colOff>
      <xdr:row>44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44</xdr:row>
      <xdr:rowOff>177796</xdr:rowOff>
    </xdr:from>
    <xdr:to>
      <xdr:col>24</xdr:col>
      <xdr:colOff>195579</xdr:colOff>
      <xdr:row>46</xdr:row>
      <xdr:rowOff>136672</xdr:rowOff>
    </xdr:to>
    <xdr:sp macro="" textlink="'szacunek rynku_02 2025'!P67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-5,6%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38</xdr:row>
      <xdr:rowOff>127009</xdr:rowOff>
    </xdr:from>
    <xdr:to>
      <xdr:col>24</xdr:col>
      <xdr:colOff>195579</xdr:colOff>
      <xdr:row>41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50</xdr:row>
      <xdr:rowOff>113390</xdr:rowOff>
    </xdr:from>
    <xdr:to>
      <xdr:col>20</xdr:col>
      <xdr:colOff>1404697</xdr:colOff>
      <xdr:row>52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50</xdr:row>
      <xdr:rowOff>113390</xdr:rowOff>
    </xdr:from>
    <xdr:to>
      <xdr:col>22</xdr:col>
      <xdr:colOff>13289</xdr:colOff>
      <xdr:row>52</xdr:row>
      <xdr:rowOff>72264</xdr:rowOff>
    </xdr:to>
    <xdr:sp macro="" textlink="'szacunek rynku_02 2025'!K69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50</xdr:row>
      <xdr:rowOff>113390</xdr:rowOff>
    </xdr:from>
    <xdr:to>
      <xdr:col>24</xdr:col>
      <xdr:colOff>170179</xdr:colOff>
      <xdr:row>52</xdr:row>
      <xdr:rowOff>72264</xdr:rowOff>
    </xdr:to>
    <xdr:sp macro="" textlink="'szacunek rynku_02 2025'!P69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53</xdr:row>
      <xdr:rowOff>81187</xdr:rowOff>
    </xdr:from>
    <xdr:to>
      <xdr:col>20</xdr:col>
      <xdr:colOff>1404697</xdr:colOff>
      <xdr:row>55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53</xdr:row>
      <xdr:rowOff>81187</xdr:rowOff>
    </xdr:from>
    <xdr:to>
      <xdr:col>22</xdr:col>
      <xdr:colOff>25989</xdr:colOff>
      <xdr:row>55</xdr:row>
      <xdr:rowOff>40061</xdr:rowOff>
    </xdr:to>
    <xdr:sp macro="" textlink="'szacunek rynku_02 2025'!K70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53</xdr:row>
      <xdr:rowOff>81187</xdr:rowOff>
    </xdr:from>
    <xdr:to>
      <xdr:col>24</xdr:col>
      <xdr:colOff>182879</xdr:colOff>
      <xdr:row>55</xdr:row>
      <xdr:rowOff>40061</xdr:rowOff>
    </xdr:to>
    <xdr:sp macro="" textlink="'szacunek rynku_02 2025'!P70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53,5%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78</xdr:row>
      <xdr:rowOff>6338</xdr:rowOff>
    </xdr:from>
    <xdr:to>
      <xdr:col>20</xdr:col>
      <xdr:colOff>1385663</xdr:colOff>
      <xdr:row>79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81</xdr:row>
      <xdr:rowOff>5885</xdr:rowOff>
    </xdr:from>
    <xdr:to>
      <xdr:col>20</xdr:col>
      <xdr:colOff>1385663</xdr:colOff>
      <xdr:row>82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78</xdr:row>
      <xdr:rowOff>6338</xdr:rowOff>
    </xdr:from>
    <xdr:to>
      <xdr:col>22</xdr:col>
      <xdr:colOff>19655</xdr:colOff>
      <xdr:row>79</xdr:row>
      <xdr:rowOff>149363</xdr:rowOff>
    </xdr:to>
    <xdr:sp macro="" textlink="'szacunek rynku_02 2025'!K73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81</xdr:row>
      <xdr:rowOff>5885</xdr:rowOff>
    </xdr:from>
    <xdr:to>
      <xdr:col>22</xdr:col>
      <xdr:colOff>19655</xdr:colOff>
      <xdr:row>82</xdr:row>
      <xdr:rowOff>148909</xdr:rowOff>
    </xdr:to>
    <xdr:sp macro="" textlink="'szacunek rynku_02 2025'!K74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25,1%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81</xdr:row>
      <xdr:rowOff>5885</xdr:rowOff>
    </xdr:from>
    <xdr:to>
      <xdr:col>24</xdr:col>
      <xdr:colOff>176545</xdr:colOff>
      <xdr:row>82</xdr:row>
      <xdr:rowOff>148909</xdr:rowOff>
    </xdr:to>
    <xdr:sp macro="" textlink="'szacunek rynku_02 2025'!P74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75</xdr:row>
      <xdr:rowOff>102637</xdr:rowOff>
    </xdr:from>
    <xdr:to>
      <xdr:col>22</xdr:col>
      <xdr:colOff>19655</xdr:colOff>
      <xdr:row>77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75</xdr:row>
      <xdr:rowOff>102637</xdr:rowOff>
    </xdr:from>
    <xdr:to>
      <xdr:col>24</xdr:col>
      <xdr:colOff>176545</xdr:colOff>
      <xdr:row>77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78</xdr:row>
      <xdr:rowOff>6337</xdr:rowOff>
    </xdr:from>
    <xdr:to>
      <xdr:col>24</xdr:col>
      <xdr:colOff>176545</xdr:colOff>
      <xdr:row>79</xdr:row>
      <xdr:rowOff>149363</xdr:rowOff>
    </xdr:to>
    <xdr:sp macro="" textlink="'szacunek rynku_02 2025'!P73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-7,5%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71</xdr:row>
      <xdr:rowOff>139700</xdr:rowOff>
    </xdr:from>
    <xdr:to>
      <xdr:col>24</xdr:col>
      <xdr:colOff>176545</xdr:colOff>
      <xdr:row>74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84</xdr:row>
      <xdr:rowOff>5431</xdr:rowOff>
    </xdr:from>
    <xdr:to>
      <xdr:col>20</xdr:col>
      <xdr:colOff>1385663</xdr:colOff>
      <xdr:row>85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84</xdr:row>
      <xdr:rowOff>5431</xdr:rowOff>
    </xdr:from>
    <xdr:to>
      <xdr:col>21</xdr:col>
      <xdr:colOff>1022955</xdr:colOff>
      <xdr:row>85</xdr:row>
      <xdr:rowOff>148455</xdr:rowOff>
    </xdr:to>
    <xdr:sp macro="" textlink="'szacunek rynku_02 2025'!K75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84</xdr:row>
      <xdr:rowOff>5431</xdr:rowOff>
    </xdr:from>
    <xdr:to>
      <xdr:col>24</xdr:col>
      <xdr:colOff>151145</xdr:colOff>
      <xdr:row>85</xdr:row>
      <xdr:rowOff>148455</xdr:rowOff>
    </xdr:to>
    <xdr:sp macro="" textlink="'szacunek rynku_02 2025'!P75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-6,2%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38100</xdr:colOff>
      <xdr:row>23</xdr:row>
      <xdr:rowOff>23995</xdr:rowOff>
    </xdr:from>
    <xdr:to>
      <xdr:col>14</xdr:col>
      <xdr:colOff>613127</xdr:colOff>
      <xdr:row>31</xdr:row>
      <xdr:rowOff>21879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60494DA-F894-42B4-BBE6-EF03E3CD1648}"/>
            </a:ext>
          </a:extLst>
        </xdr:cNvPr>
        <xdr:cNvSpPr/>
      </xdr:nvSpPr>
      <xdr:spPr>
        <a:xfrm>
          <a:off x="895350" y="5040495"/>
          <a:ext cx="10576277" cy="152188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już ze znacznie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wyhamowała do 0,2% w lutym 2025, po 5,2% r/r w styczniu 2025 i 24,7% r/r w całym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wyższą dynamikę w sektorze finansowania aut osobowych niż w lekkich pojazdach użytkowych.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Wyniki rynku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 OSD nadal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4</xdr:row>
      <xdr:rowOff>331536</xdr:rowOff>
    </xdr:from>
    <xdr:to>
      <xdr:col>22</xdr:col>
      <xdr:colOff>63432</xdr:colOff>
      <xdr:row>24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32</xdr:row>
      <xdr:rowOff>196506</xdr:rowOff>
    </xdr:from>
    <xdr:to>
      <xdr:col>22</xdr:col>
      <xdr:colOff>71924</xdr:colOff>
      <xdr:row>51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244929</xdr:colOff>
      <xdr:row>60</xdr:row>
      <xdr:rowOff>196613</xdr:rowOff>
    </xdr:from>
    <xdr:to>
      <xdr:col>22</xdr:col>
      <xdr:colOff>78729</xdr:colOff>
      <xdr:row>79</xdr:row>
      <xdr:rowOff>196813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4</xdr:row>
      <xdr:rowOff>359431</xdr:rowOff>
    </xdr:from>
    <xdr:to>
      <xdr:col>28</xdr:col>
      <xdr:colOff>454739</xdr:colOff>
      <xdr:row>24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32</xdr:row>
      <xdr:rowOff>209093</xdr:rowOff>
    </xdr:from>
    <xdr:to>
      <xdr:col>28</xdr:col>
      <xdr:colOff>519599</xdr:colOff>
      <xdr:row>52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598712</xdr:colOff>
      <xdr:row>60</xdr:row>
      <xdr:rowOff>214302</xdr:rowOff>
    </xdr:from>
    <xdr:to>
      <xdr:col>28</xdr:col>
      <xdr:colOff>470612</xdr:colOff>
      <xdr:row>80</xdr:row>
      <xdr:rowOff>8127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2 2025'!$H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II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2 2025'!$H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2 2025'!$H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2 2025'!$I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2 2025'!$I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2 2025'!$I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4/12%202024/model%20pe&#322;ny/##Szacunek rynku leasingu Q1-Q4 2024 (XX 01 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2"/>
  <sheetViews>
    <sheetView showGridLines="0" tabSelected="1" zoomScaleNormal="100" workbookViewId="0"/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15" thickBot="1" x14ac:dyDescent="0.4"/>
    <row r="3" spans="2:31" ht="15" thickTop="1" x14ac:dyDescent="0.35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S3" s="1"/>
      <c r="T3" s="2"/>
      <c r="U3" s="2"/>
      <c r="V3" s="2"/>
      <c r="W3" s="2"/>
      <c r="X3" s="2"/>
      <c r="Y3" s="2"/>
      <c r="Z3" s="2"/>
      <c r="AA3" s="2"/>
      <c r="AB3" s="2"/>
      <c r="AC3" s="3"/>
    </row>
    <row r="4" spans="2:31" s="6" customFormat="1" ht="61.5" customHeight="1" x14ac:dyDescent="0.35">
      <c r="B4" s="4"/>
      <c r="C4" s="73" t="s">
        <v>28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5"/>
      <c r="S4" s="4"/>
      <c r="T4" s="73" t="s">
        <v>47</v>
      </c>
      <c r="U4" s="73"/>
      <c r="V4" s="73"/>
      <c r="W4" s="73"/>
      <c r="X4" s="73"/>
      <c r="Y4" s="73"/>
      <c r="Z4" s="73"/>
      <c r="AA4" s="73"/>
      <c r="AB4" s="73"/>
      <c r="AC4" s="5"/>
      <c r="AE4" s="7"/>
    </row>
    <row r="5" spans="2:31" x14ac:dyDescent="0.35">
      <c r="B5" s="8"/>
      <c r="P5" s="9"/>
      <c r="S5" s="8"/>
      <c r="AC5" s="9"/>
    </row>
    <row r="6" spans="2:31" x14ac:dyDescent="0.35">
      <c r="B6" s="8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J9" s="63" t="s">
        <v>46</v>
      </c>
      <c r="N9" s="63" t="s">
        <v>46</v>
      </c>
      <c r="P9" s="9"/>
      <c r="S9" s="8"/>
      <c r="V9" s="14"/>
      <c r="AC9" s="9"/>
    </row>
    <row r="10" spans="2:31" x14ac:dyDescent="0.35">
      <c r="B10" s="8"/>
      <c r="I10" t="s">
        <v>1</v>
      </c>
      <c r="J10" s="64">
        <f>('szacunek rynku_02 2025'!I9+'szacunek rynku_02 2025'!I10)/('szacunek rynku_02 2025'!I64+'szacunek rynku_02 2025'!I65)</f>
        <v>0.94674782450341421</v>
      </c>
      <c r="M10" t="s">
        <v>0</v>
      </c>
      <c r="N10" s="64">
        <f>'szacunek rynku_02 2025'!I64/SUM('szacunek rynku_02 2025'!I64:I65)</f>
        <v>0.86601733957760607</v>
      </c>
      <c r="P10" s="9"/>
      <c r="S10" s="8"/>
      <c r="V10" s="66"/>
      <c r="Z10" s="13"/>
      <c r="AC10" s="9"/>
    </row>
    <row r="11" spans="2:31" x14ac:dyDescent="0.35">
      <c r="B11" s="8"/>
      <c r="I11" t="s">
        <v>2</v>
      </c>
      <c r="J11" s="64">
        <f>1-J10</f>
        <v>5.3252175496585785E-2</v>
      </c>
      <c r="M11" t="s">
        <v>3</v>
      </c>
      <c r="N11" s="64">
        <f>1-N10</f>
        <v>0.13398266042239393</v>
      </c>
      <c r="P11" s="9"/>
      <c r="S11" s="8"/>
      <c r="V11" s="66"/>
      <c r="Z11" s="13"/>
      <c r="AA11" s="71"/>
      <c r="AC11" s="9"/>
    </row>
    <row r="12" spans="2:31" x14ac:dyDescent="0.35">
      <c r="B12" s="8"/>
      <c r="P12" s="9"/>
      <c r="S12" s="8"/>
      <c r="Z12" s="13"/>
      <c r="AC12" s="9"/>
    </row>
    <row r="13" spans="2:31" x14ac:dyDescent="0.35">
      <c r="B13" s="8"/>
      <c r="I13" t="s">
        <v>1</v>
      </c>
      <c r="J13" s="65">
        <f>('szacunek rynku_02 2025'!I9+'szacunek rynku_02 2025'!I10)/('szacunek rynku_02 2025'!H9+'szacunek rynku_02 2025'!H10)-1</f>
        <v>-1.3551456774787418E-2</v>
      </c>
      <c r="K13" s="64">
        <f>('szacunek rynku_02 2025'!N9+'szacunek rynku_02 2025'!N10)/('szacunek rynku_02 2025'!M9+'szacunek rynku_02 2025'!M10)-1</f>
        <v>8.4221304136398167E-3</v>
      </c>
      <c r="P13" s="9"/>
      <c r="S13" s="8"/>
      <c r="AC13" s="9"/>
    </row>
    <row r="14" spans="2:31" x14ac:dyDescent="0.35">
      <c r="B14" s="8"/>
      <c r="I14" t="s">
        <v>2</v>
      </c>
      <c r="J14" s="65">
        <f>('szacunek rynku_02 2025'!I36+'szacunek rynku_02 2025'!I37)/('szacunek rynku_02 2025'!H36+'szacunek rynku_02 2025'!H37)-1</f>
        <v>0.37602177155661298</v>
      </c>
      <c r="K14" s="64">
        <f>('szacunek rynku_02 2025'!N36+'szacunek rynku_02 2025'!N37)/('szacunek rynku_02 2025'!M36+'szacunek rynku_02 2025'!M37)-1</f>
        <v>0.43098708105150418</v>
      </c>
      <c r="P14" s="9"/>
      <c r="S14" s="8"/>
      <c r="AC14" s="9"/>
    </row>
    <row r="15" spans="2:31" x14ac:dyDescent="0.35">
      <c r="B15" s="8"/>
      <c r="I15" t="s">
        <v>39</v>
      </c>
      <c r="J15" s="65">
        <f>('szacunek rynku_02 2025'!I65+'szacunek rynku_02 2025'!I64)/('szacunek rynku_02 2025'!H64+'szacunek rynku_02 2025'!H65)-1</f>
        <v>1.5484094263948922E-3</v>
      </c>
      <c r="K15" s="64">
        <f>('szacunek rynku_02 2025'!N65+'szacunek rynku_02 2025'!N64)/('szacunek rynku_02 2025'!M64+'szacunek rynku_02 2025'!M65)-1</f>
        <v>2.5621889663177688E-2</v>
      </c>
      <c r="P15" s="9"/>
      <c r="S15" s="8"/>
      <c r="AC15" s="9"/>
    </row>
    <row r="16" spans="2:31" x14ac:dyDescent="0.35">
      <c r="B16" s="8"/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ht="15" thickBot="1" x14ac:dyDescent="0.4">
      <c r="B22" s="8"/>
      <c r="P22" s="9"/>
      <c r="S22" s="10"/>
      <c r="T22" s="11"/>
      <c r="U22" s="11"/>
      <c r="V22" s="11"/>
      <c r="W22" s="11"/>
      <c r="X22" s="11"/>
      <c r="Y22" s="11"/>
      <c r="Z22" s="11"/>
      <c r="AA22" s="11"/>
      <c r="AB22" s="11"/>
      <c r="AC22" s="12"/>
    </row>
    <row r="23" spans="2:29" ht="15" thickTop="1" x14ac:dyDescent="0.35">
      <c r="B23" s="8"/>
      <c r="P23" s="9"/>
    </row>
    <row r="24" spans="2:29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ht="16.5" customHeight="1" thickBot="1" x14ac:dyDescent="0.4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2:31" ht="15" thickTop="1" x14ac:dyDescent="0.35"/>
    <row r="35" spans="2:31" ht="15" thickBot="1" x14ac:dyDescent="0.4"/>
    <row r="36" spans="2:31" ht="15" thickTop="1" x14ac:dyDescent="0.35"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S36" s="1"/>
      <c r="T36" s="2"/>
      <c r="U36" s="2"/>
      <c r="V36" s="2"/>
      <c r="W36" s="2"/>
      <c r="X36" s="2"/>
      <c r="Y36" s="2"/>
      <c r="Z36" s="2"/>
      <c r="AA36" s="2"/>
      <c r="AB36" s="2"/>
      <c r="AC36" s="3"/>
    </row>
    <row r="37" spans="2:31" s="6" customFormat="1" ht="61.5" customHeight="1" x14ac:dyDescent="0.35">
      <c r="B37" s="4"/>
      <c r="C37" s="73" t="s">
        <v>29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5"/>
      <c r="S37" s="4"/>
      <c r="T37" s="73" t="s">
        <v>48</v>
      </c>
      <c r="U37" s="73"/>
      <c r="V37" s="73"/>
      <c r="W37" s="73"/>
      <c r="X37" s="73"/>
      <c r="Y37" s="73"/>
      <c r="Z37" s="73"/>
      <c r="AA37" s="73"/>
      <c r="AB37" s="73"/>
      <c r="AC37" s="5"/>
      <c r="AE37" s="7"/>
    </row>
    <row r="38" spans="2:31" x14ac:dyDescent="0.35">
      <c r="B38" s="8"/>
      <c r="P38" s="9"/>
      <c r="S38" s="8"/>
      <c r="AC38" s="9"/>
    </row>
    <row r="39" spans="2:31" x14ac:dyDescent="0.35">
      <c r="B39" s="8"/>
      <c r="P39" s="9"/>
      <c r="S39" s="8"/>
      <c r="AC39" s="9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J42" s="63" t="s">
        <v>38</v>
      </c>
      <c r="N42" s="63" t="s">
        <v>38</v>
      </c>
      <c r="P42" s="9"/>
      <c r="S42" s="8"/>
      <c r="V42" s="14"/>
      <c r="AC42" s="9"/>
    </row>
    <row r="43" spans="2:31" x14ac:dyDescent="0.35">
      <c r="B43" s="8"/>
      <c r="I43" t="s">
        <v>1</v>
      </c>
      <c r="J43" s="64">
        <f>'szacunek rynku_02 2025'!I11/'szacunek rynku_02 2025'!I66</f>
        <v>0.91816491790318611</v>
      </c>
      <c r="K43" s="64"/>
      <c r="M43" t="s">
        <v>37</v>
      </c>
      <c r="N43" s="64">
        <f>'szacunek rynku_02 2025'!I67/'szacunek rynku_02 2025'!$I$66</f>
        <v>0.19892262347893855</v>
      </c>
      <c r="O43" s="64"/>
      <c r="P43" s="9"/>
      <c r="S43" s="8"/>
      <c r="V43" s="66"/>
      <c r="Z43" s="13"/>
      <c r="AC43" s="9"/>
    </row>
    <row r="44" spans="2:31" x14ac:dyDescent="0.35">
      <c r="B44" s="8"/>
      <c r="I44" t="s">
        <v>2</v>
      </c>
      <c r="J44" s="64">
        <f>1-J43</f>
        <v>8.1835082096813894E-2</v>
      </c>
      <c r="K44" s="64"/>
      <c r="M44" t="s">
        <v>4</v>
      </c>
      <c r="N44" s="64">
        <f>'szacunek rynku_02 2025'!I68/'szacunek rynku_02 2025'!$I$66</f>
        <v>0.49141773458018151</v>
      </c>
      <c r="O44" s="64"/>
      <c r="P44" s="9"/>
      <c r="S44" s="8"/>
      <c r="V44" s="66"/>
      <c r="Z44" s="13"/>
      <c r="AC44" s="9"/>
    </row>
    <row r="45" spans="2:31" x14ac:dyDescent="0.35">
      <c r="B45" s="8"/>
      <c r="M45" t="s">
        <v>5</v>
      </c>
      <c r="N45" s="64">
        <f>'szacunek rynku_02 2025'!I69/'szacunek rynku_02 2025'!$I$66</f>
        <v>0.23241589636024299</v>
      </c>
      <c r="O45" s="64"/>
      <c r="P45" s="9"/>
      <c r="S45" s="8"/>
      <c r="Z45" s="13"/>
      <c r="AC45" s="9"/>
    </row>
    <row r="46" spans="2:31" x14ac:dyDescent="0.35">
      <c r="B46" s="8"/>
      <c r="M46" t="s">
        <v>6</v>
      </c>
      <c r="N46" s="64">
        <f>'szacunek rynku_02 2025'!I70/'szacunek rynku_02 2025'!$I$66</f>
        <v>7.7243745580636985E-2</v>
      </c>
      <c r="O46" s="64"/>
      <c r="P46" s="9"/>
      <c r="S46" s="8"/>
      <c r="AC46" s="9"/>
    </row>
    <row r="47" spans="2:31" x14ac:dyDescent="0.35">
      <c r="B47" s="8"/>
      <c r="P47" s="9"/>
      <c r="S47" s="8"/>
      <c r="AC47" s="9"/>
    </row>
    <row r="48" spans="2:31" x14ac:dyDescent="0.35">
      <c r="B48" s="8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ht="15" thickBot="1" x14ac:dyDescent="0.4">
      <c r="B57" s="8"/>
      <c r="P57" s="9"/>
      <c r="S57" s="10"/>
      <c r="T57" s="11"/>
      <c r="U57" s="11"/>
      <c r="V57" s="11"/>
      <c r="W57" s="11"/>
      <c r="X57" s="11"/>
      <c r="Y57" s="11"/>
      <c r="Z57" s="11"/>
      <c r="AA57" s="11"/>
      <c r="AB57" s="11"/>
      <c r="AC57" s="12"/>
    </row>
    <row r="58" spans="2:29" ht="15" thickTop="1" x14ac:dyDescent="0.35">
      <c r="B58" s="8"/>
      <c r="P58" s="9"/>
    </row>
    <row r="59" spans="2:29" x14ac:dyDescent="0.35">
      <c r="B59" s="8"/>
      <c r="P59" s="9"/>
    </row>
    <row r="60" spans="2:29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ht="16.5" customHeight="1" thickBot="1" x14ac:dyDescent="0.4"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2"/>
    </row>
    <row r="66" spans="2:31" ht="15" thickTop="1" x14ac:dyDescent="0.35"/>
    <row r="68" spans="2:31" ht="15" thickBot="1" x14ac:dyDescent="0.4"/>
    <row r="69" spans="2:31" ht="15" thickTop="1" x14ac:dyDescent="0.35"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  <c r="S69" s="1"/>
      <c r="T69" s="2"/>
      <c r="U69" s="2"/>
      <c r="V69" s="2"/>
      <c r="W69" s="2"/>
      <c r="X69" s="2"/>
      <c r="Y69" s="2"/>
      <c r="Z69" s="2"/>
      <c r="AA69" s="2"/>
      <c r="AB69" s="2"/>
      <c r="AC69" s="3"/>
    </row>
    <row r="70" spans="2:31" s="6" customFormat="1" ht="61.5" customHeight="1" x14ac:dyDescent="0.35">
      <c r="B70" s="4"/>
      <c r="C70" s="73" t="s">
        <v>30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5"/>
      <c r="S70" s="4"/>
      <c r="T70" s="73" t="s">
        <v>49</v>
      </c>
      <c r="U70" s="73"/>
      <c r="V70" s="73"/>
      <c r="W70" s="73"/>
      <c r="X70" s="73"/>
      <c r="Y70" s="73"/>
      <c r="Z70" s="73"/>
      <c r="AA70" s="73"/>
      <c r="AB70" s="73"/>
      <c r="AC70" s="5"/>
      <c r="AE70" s="7"/>
    </row>
    <row r="71" spans="2:31" x14ac:dyDescent="0.35">
      <c r="B71" s="8"/>
      <c r="P71" s="9"/>
      <c r="S71" s="8"/>
      <c r="AC71" s="9"/>
    </row>
    <row r="72" spans="2:31" x14ac:dyDescent="0.35">
      <c r="B72" s="8"/>
      <c r="P72" s="9"/>
      <c r="S72" s="8"/>
      <c r="AC72" s="9"/>
    </row>
    <row r="73" spans="2:31" x14ac:dyDescent="0.35">
      <c r="B73" s="8"/>
      <c r="P73" s="9"/>
      <c r="S73" s="8"/>
      <c r="AC73" s="9"/>
    </row>
    <row r="74" spans="2:31" x14ac:dyDescent="0.35">
      <c r="B74" s="8"/>
      <c r="P74" s="9"/>
      <c r="S74" s="8"/>
      <c r="AC74" s="9"/>
    </row>
    <row r="75" spans="2:31" x14ac:dyDescent="0.35">
      <c r="B75" s="8"/>
      <c r="J75" s="63" t="s">
        <v>38</v>
      </c>
      <c r="N75" s="63" t="s">
        <v>38</v>
      </c>
      <c r="P75" s="9"/>
      <c r="S75" s="8"/>
      <c r="V75" s="14"/>
      <c r="AC75" s="9"/>
    </row>
    <row r="76" spans="2:31" x14ac:dyDescent="0.35">
      <c r="B76" s="8"/>
      <c r="I76" t="s">
        <v>1</v>
      </c>
      <c r="J76" s="13">
        <f>'szacunek rynku_02 2025'!I17/'szacunek rynku_02 2025'!I72</f>
        <v>0.6394692670904546</v>
      </c>
      <c r="M76" t="s">
        <v>24</v>
      </c>
      <c r="N76" s="13">
        <f>'szacunek rynku_02 2025'!I73/'szacunek rynku_02 2025'!$I$72</f>
        <v>0.18140786041694765</v>
      </c>
      <c r="P76" s="9"/>
      <c r="S76" s="8"/>
      <c r="V76" s="66"/>
      <c r="Z76" s="13"/>
      <c r="AC76" s="9"/>
    </row>
    <row r="77" spans="2:31" x14ac:dyDescent="0.35">
      <c r="B77" s="8"/>
      <c r="I77" t="s">
        <v>2</v>
      </c>
      <c r="J77" s="13">
        <f>1-J76</f>
        <v>0.3605307329095454</v>
      </c>
      <c r="M77" t="s">
        <v>23</v>
      </c>
      <c r="N77" s="13">
        <f>'szacunek rynku_02 2025'!I74/'szacunek rynku_02 2025'!$I$72</f>
        <v>0.26985539126787877</v>
      </c>
      <c r="P77" s="9"/>
      <c r="S77" s="8"/>
      <c r="V77" s="66"/>
      <c r="Z77" s="13"/>
      <c r="AC77" s="9"/>
    </row>
    <row r="78" spans="2:31" x14ac:dyDescent="0.35">
      <c r="B78" s="8"/>
      <c r="M78" t="s">
        <v>32</v>
      </c>
      <c r="N78" s="13">
        <f>'szacunek rynku_02 2025'!I75/'szacunek rynku_02 2025'!$I$72</f>
        <v>0.54873674831517361</v>
      </c>
      <c r="P78" s="9"/>
      <c r="S78" s="8"/>
      <c r="Z78" s="13"/>
      <c r="AC78" s="9"/>
    </row>
    <row r="79" spans="2:31" x14ac:dyDescent="0.35">
      <c r="B79" s="8"/>
      <c r="N79" s="13"/>
      <c r="P79" s="9"/>
      <c r="S79" s="8"/>
      <c r="AC79" s="9"/>
    </row>
    <row r="80" spans="2:31" x14ac:dyDescent="0.35">
      <c r="B80" s="8"/>
      <c r="P80" s="9"/>
      <c r="S80" s="8"/>
      <c r="AC80" s="9"/>
    </row>
    <row r="81" spans="2:29" x14ac:dyDescent="0.35">
      <c r="B81" s="8"/>
      <c r="P81" s="9"/>
      <c r="S81" s="8"/>
      <c r="AC81" s="9"/>
    </row>
    <row r="82" spans="2:29" x14ac:dyDescent="0.35">
      <c r="B82" s="8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ht="15" thickBot="1" x14ac:dyDescent="0.4">
      <c r="B88" s="8"/>
      <c r="P88" s="9"/>
      <c r="S88" s="10"/>
      <c r="T88" s="11"/>
      <c r="U88" s="11"/>
      <c r="V88" s="11"/>
      <c r="W88" s="11"/>
      <c r="X88" s="11"/>
      <c r="Y88" s="11"/>
      <c r="Z88" s="11"/>
      <c r="AA88" s="11"/>
      <c r="AB88" s="11"/>
      <c r="AC88" s="12"/>
    </row>
    <row r="89" spans="2:29" ht="15" thickTop="1" x14ac:dyDescent="0.35">
      <c r="B89" s="8"/>
      <c r="P89" s="9"/>
    </row>
    <row r="90" spans="2:29" x14ac:dyDescent="0.35">
      <c r="B90" s="8"/>
      <c r="P90" s="9"/>
    </row>
    <row r="91" spans="2:29" x14ac:dyDescent="0.35">
      <c r="B91" s="8"/>
      <c r="P91" s="9"/>
    </row>
    <row r="92" spans="2:29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ht="16.5" customHeight="1" thickBot="1" x14ac:dyDescent="0.4"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2"/>
    </row>
    <row r="99" spans="2:31" ht="15" thickTop="1" x14ac:dyDescent="0.35"/>
    <row r="101" spans="2:31" ht="15" thickBot="1" x14ac:dyDescent="0.4"/>
    <row r="102" spans="2:31" ht="15" thickTop="1" x14ac:dyDescent="0.35"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3"/>
    </row>
    <row r="103" spans="2:31" s="6" customFormat="1" ht="61.5" customHeight="1" x14ac:dyDescent="0.35">
      <c r="B103" s="4"/>
      <c r="C103" s="73" t="s">
        <v>31</v>
      </c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5"/>
      <c r="T103" s="67"/>
      <c r="U103" s="67"/>
      <c r="V103" s="67"/>
      <c r="W103" s="67"/>
      <c r="X103" s="67"/>
      <c r="Y103" s="67"/>
      <c r="Z103" s="67"/>
      <c r="AA103" s="67"/>
      <c r="AB103" s="67"/>
      <c r="AE103" s="7"/>
    </row>
    <row r="104" spans="2:31" x14ac:dyDescent="0.35">
      <c r="B104" s="8"/>
      <c r="P104" s="9"/>
    </row>
    <row r="105" spans="2:31" x14ac:dyDescent="0.35">
      <c r="B105" s="8"/>
      <c r="P105" s="9"/>
    </row>
    <row r="106" spans="2:31" x14ac:dyDescent="0.35">
      <c r="B106" s="8"/>
      <c r="P106" s="9"/>
    </row>
    <row r="107" spans="2:31" x14ac:dyDescent="0.35">
      <c r="B107" s="8"/>
      <c r="P107" s="9"/>
    </row>
    <row r="108" spans="2:31" x14ac:dyDescent="0.35">
      <c r="B108" s="8"/>
      <c r="J108" s="63" t="s">
        <v>50</v>
      </c>
      <c r="N108" s="63" t="s">
        <v>50</v>
      </c>
      <c r="P108" s="9"/>
      <c r="V108" s="14"/>
    </row>
    <row r="109" spans="2:31" x14ac:dyDescent="0.35">
      <c r="B109" s="8"/>
      <c r="I109" t="s">
        <v>1</v>
      </c>
      <c r="J109" s="64">
        <f>'szacunek rynku_02 2025'!I25/'szacunek rynku_02 2025'!I80</f>
        <v>0.87381344304124109</v>
      </c>
      <c r="M109" t="s">
        <v>25</v>
      </c>
      <c r="N109" s="64">
        <f>('szacunek rynku_02 2025'!I64+'szacunek rynku_02 2025'!I65)/'szacunek rynku_02 2025'!I80</f>
        <v>0.57500228613317006</v>
      </c>
      <c r="P109" s="9"/>
      <c r="V109" s="66"/>
      <c r="Z109" s="13"/>
    </row>
    <row r="110" spans="2:31" x14ac:dyDescent="0.35">
      <c r="B110" s="8"/>
      <c r="I110" t="s">
        <v>2</v>
      </c>
      <c r="J110" s="64">
        <f>1-J109</f>
        <v>0.12618655695875891</v>
      </c>
      <c r="M110" t="s">
        <v>26</v>
      </c>
      <c r="N110" s="64">
        <f>'szacunek rynku_02 2025'!I66/'szacunek rynku_02 2025'!I80</f>
        <v>0.17178112938052775</v>
      </c>
      <c r="P110" s="9"/>
      <c r="V110" s="66"/>
      <c r="Z110" s="13"/>
    </row>
    <row r="111" spans="2:31" x14ac:dyDescent="0.35">
      <c r="B111" s="8"/>
      <c r="M111" t="s">
        <v>27</v>
      </c>
      <c r="N111" s="64">
        <f>'szacunek rynku_02 2025'!I72/'szacunek rynku_02 2025'!I80</f>
        <v>0.22055813112153708</v>
      </c>
      <c r="P111" s="9"/>
      <c r="Z111" s="13"/>
    </row>
    <row r="112" spans="2:31" x14ac:dyDescent="0.35">
      <c r="B112" s="8"/>
      <c r="M112" t="s">
        <v>7</v>
      </c>
      <c r="N112" s="64">
        <f>'szacunek rynku_02 2025'!I76/'szacunek rynku_02 2025'!I80</f>
        <v>9.0469518880467188E-3</v>
      </c>
      <c r="P112" s="9"/>
    </row>
    <row r="113" spans="2:16" x14ac:dyDescent="0.35">
      <c r="B113" s="8"/>
      <c r="M113" t="s">
        <v>22</v>
      </c>
      <c r="N113" s="64">
        <f>('szacunek rynku_02 2025'!I71+'szacunek rynku_02 2025'!I77+'szacunek rynku_02 2025'!I78)/'szacunek rynku_02 2025'!I80</f>
        <v>2.3611501476718269E-2</v>
      </c>
      <c r="P113" s="9"/>
    </row>
    <row r="114" spans="2:16" x14ac:dyDescent="0.35">
      <c r="B114" s="8"/>
      <c r="P114" s="9"/>
    </row>
    <row r="115" spans="2:16" x14ac:dyDescent="0.35">
      <c r="B115" s="8"/>
      <c r="P115" s="9"/>
    </row>
    <row r="116" spans="2:16" x14ac:dyDescent="0.35">
      <c r="B116" s="8"/>
      <c r="P116" s="9"/>
    </row>
    <row r="117" spans="2:16" x14ac:dyDescent="0.35">
      <c r="B117" s="8"/>
      <c r="P117" s="9"/>
    </row>
    <row r="118" spans="2:16" x14ac:dyDescent="0.35">
      <c r="B118" s="8"/>
      <c r="P118" s="9"/>
    </row>
    <row r="119" spans="2:16" x14ac:dyDescent="0.35">
      <c r="B119" s="8"/>
      <c r="P119" s="9"/>
    </row>
    <row r="120" spans="2:16" x14ac:dyDescent="0.35">
      <c r="B120" s="8"/>
      <c r="P120" s="9"/>
    </row>
    <row r="121" spans="2:16" x14ac:dyDescent="0.35">
      <c r="B121" s="8"/>
      <c r="P121" s="9"/>
    </row>
    <row r="122" spans="2:16" x14ac:dyDescent="0.35">
      <c r="B122" s="8"/>
      <c r="P122" s="9"/>
    </row>
    <row r="123" spans="2:16" x14ac:dyDescent="0.35">
      <c r="B123" s="8"/>
      <c r="P123" s="9"/>
    </row>
    <row r="124" spans="2:16" x14ac:dyDescent="0.35">
      <c r="B124" s="8"/>
      <c r="P124" s="9"/>
    </row>
    <row r="125" spans="2:16" x14ac:dyDescent="0.35">
      <c r="B125" s="8"/>
      <c r="P125" s="9"/>
    </row>
    <row r="126" spans="2:16" x14ac:dyDescent="0.35">
      <c r="B126" s="8"/>
      <c r="P126" s="9"/>
    </row>
    <row r="127" spans="2:16" x14ac:dyDescent="0.35">
      <c r="B127" s="8"/>
      <c r="P127" s="9"/>
    </row>
    <row r="128" spans="2:1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ht="16.5" customHeight="1" thickBot="1" x14ac:dyDescent="0.4">
      <c r="B131" s="10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2"/>
    </row>
    <row r="132" spans="2:16" ht="15" thickTop="1" x14ac:dyDescent="0.35"/>
  </sheetData>
  <mergeCells count="7">
    <mergeCell ref="C103:O103"/>
    <mergeCell ref="C4:O4"/>
    <mergeCell ref="T4:AB4"/>
    <mergeCell ref="C37:O37"/>
    <mergeCell ref="T37:AB37"/>
    <mergeCell ref="C70:O70"/>
    <mergeCell ref="T70:AB70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4:P134"/>
  <sheetViews>
    <sheetView showGridLines="0" topLeftCell="A43" zoomScaleNormal="100" workbookViewId="0">
      <selection activeCell="D85" sqref="D85:I86"/>
    </sheetView>
  </sheetViews>
  <sheetFormatPr defaultColWidth="9.1796875" defaultRowHeight="12.5" x14ac:dyDescent="0.25"/>
  <cols>
    <col min="1" max="1" width="6.26953125" style="20" customWidth="1"/>
    <col min="2" max="2" width="35.81640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9" style="22" customWidth="1"/>
    <col min="18" max="18" width="10.453125" style="22" customWidth="1"/>
    <col min="19" max="21" width="9.1796875" style="22"/>
    <col min="22" max="22" width="8.453125" style="22" customWidth="1"/>
    <col min="23" max="23" width="2.453125" style="22" customWidth="1"/>
    <col min="24" max="16384" width="9.1796875" style="22"/>
  </cols>
  <sheetData>
    <row r="4" spans="1:16" ht="18" x14ac:dyDescent="0.25">
      <c r="B4" s="21" t="s">
        <v>20</v>
      </c>
    </row>
    <row r="5" spans="1:16" ht="45" customHeight="1" x14ac:dyDescent="0.25">
      <c r="A5" s="23"/>
      <c r="C5" s="74" t="s">
        <v>36</v>
      </c>
      <c r="D5" s="74"/>
      <c r="E5" s="74"/>
      <c r="F5" s="74"/>
      <c r="H5" s="74" t="s">
        <v>52</v>
      </c>
      <c r="I5" s="74"/>
      <c r="J5" s="74"/>
      <c r="K5" s="74"/>
      <c r="M5" s="74" t="s">
        <v>51</v>
      </c>
      <c r="N5" s="74"/>
      <c r="O5" s="74"/>
      <c r="P5" s="74"/>
    </row>
    <row r="7" spans="1:16" ht="21" x14ac:dyDescent="0.25">
      <c r="A7" s="24"/>
      <c r="C7" s="25" t="s">
        <v>33</v>
      </c>
      <c r="D7" s="25" t="s">
        <v>34</v>
      </c>
      <c r="F7" s="25" t="s">
        <v>35</v>
      </c>
      <c r="H7" s="25" t="s">
        <v>40</v>
      </c>
      <c r="I7" s="25" t="s">
        <v>41</v>
      </c>
      <c r="K7" s="25" t="s">
        <v>45</v>
      </c>
      <c r="M7" s="25" t="s">
        <v>42</v>
      </c>
      <c r="N7" s="25" t="s">
        <v>43</v>
      </c>
      <c r="P7" s="25" t="s">
        <v>44</v>
      </c>
    </row>
    <row r="8" spans="1:16" s="54" customFormat="1" ht="13" x14ac:dyDescent="0.3">
      <c r="A8" s="41"/>
      <c r="B8" s="27" t="s">
        <v>14</v>
      </c>
      <c r="C8" s="68">
        <v>5428.7308837506671</v>
      </c>
      <c r="D8" s="68">
        <v>5471.4427737965534</v>
      </c>
      <c r="F8" s="55">
        <f t="shared" ref="F8:F23" si="0">IF(C8,D8/C8-1,"")</f>
        <v>7.867748643376693E-3</v>
      </c>
      <c r="H8" s="68">
        <v>6123.0140431815944</v>
      </c>
      <c r="I8" s="68">
        <v>5904.7081758948825</v>
      </c>
      <c r="K8" s="55">
        <f t="shared" ref="K8:K23" si="1">IF(H8,I8/H8-1,"")</f>
        <v>-3.5653334411311799E-2</v>
      </c>
      <c r="M8" s="68">
        <v>11551.744926932259</v>
      </c>
      <c r="N8" s="68">
        <v>11376.150949691431</v>
      </c>
      <c r="P8" s="55">
        <f t="shared" ref="P8:P23" si="2">IF(M8,N8/M8-1,"")</f>
        <v>-1.5200645300905147E-2</v>
      </c>
    </row>
    <row r="9" spans="1:16" s="20" customFormat="1" ht="10" x14ac:dyDescent="0.2">
      <c r="A9" s="26"/>
      <c r="B9" s="56" t="s">
        <v>0</v>
      </c>
      <c r="C9" s="69">
        <v>3526.0754864574442</v>
      </c>
      <c r="D9" s="69">
        <v>3699.9675773895447</v>
      </c>
      <c r="F9" s="28">
        <f t="shared" si="0"/>
        <v>4.9316043176036883E-2</v>
      </c>
      <c r="H9" s="69">
        <v>3977.5261399661408</v>
      </c>
      <c r="I9" s="69">
        <v>3919.053114108478</v>
      </c>
      <c r="K9" s="28">
        <f t="shared" si="1"/>
        <v>-1.4700852690853861E-2</v>
      </c>
      <c r="M9" s="69">
        <v>7503.601626423585</v>
      </c>
      <c r="N9" s="69">
        <v>7619.0206914980226</v>
      </c>
      <c r="P9" s="28">
        <f t="shared" si="2"/>
        <v>1.5381822066351969E-2</v>
      </c>
    </row>
    <row r="10" spans="1:16" s="20" customFormat="1" ht="10" x14ac:dyDescent="0.2">
      <c r="A10" s="26"/>
      <c r="B10" s="56" t="s">
        <v>8</v>
      </c>
      <c r="C10" s="69">
        <v>596.79261654767492</v>
      </c>
      <c r="D10" s="69">
        <v>558.70291720802538</v>
      </c>
      <c r="F10" s="28">
        <f t="shared" si="0"/>
        <v>-6.3824012367965866E-2</v>
      </c>
      <c r="H10" s="69">
        <v>622.49923977436526</v>
      </c>
      <c r="I10" s="69">
        <v>618.63522053554914</v>
      </c>
      <c r="K10" s="28">
        <f t="shared" si="1"/>
        <v>-6.207267401991845E-3</v>
      </c>
      <c r="M10" s="69">
        <v>1219.2918563220401</v>
      </c>
      <c r="N10" s="69">
        <v>1177.3381377435744</v>
      </c>
      <c r="P10" s="28">
        <f t="shared" si="2"/>
        <v>-3.4408266044700597E-2</v>
      </c>
    </row>
    <row r="11" spans="1:16" x14ac:dyDescent="0.25">
      <c r="A11" s="58"/>
      <c r="B11" s="29" t="s">
        <v>9</v>
      </c>
      <c r="C11" s="70">
        <v>1247.7580734313647</v>
      </c>
      <c r="D11" s="70">
        <v>1160.126121826966</v>
      </c>
      <c r="F11" s="59">
        <f t="shared" si="0"/>
        <v>-7.0231524419961167E-2</v>
      </c>
      <c r="H11" s="70">
        <v>1465.6659204630148</v>
      </c>
      <c r="I11" s="70">
        <v>1314.7007930023401</v>
      </c>
      <c r="K11" s="59">
        <f t="shared" si="1"/>
        <v>-0.10300104911560182</v>
      </c>
      <c r="M11" s="70">
        <v>2713.4239938943797</v>
      </c>
      <c r="N11" s="70">
        <v>2474.8269148293061</v>
      </c>
      <c r="P11" s="59">
        <f t="shared" si="2"/>
        <v>-8.7932103350583435E-2</v>
      </c>
    </row>
    <row r="12" spans="1:16" s="20" customFormat="1" ht="10" x14ac:dyDescent="0.2">
      <c r="A12" s="26"/>
      <c r="B12" s="57" t="s">
        <v>10</v>
      </c>
      <c r="C12" s="69">
        <v>291.89532855098929</v>
      </c>
      <c r="D12" s="69">
        <v>285.7860993553798</v>
      </c>
      <c r="F12" s="28">
        <f t="shared" si="0"/>
        <v>-2.0929520269942659E-2</v>
      </c>
      <c r="H12" s="69">
        <v>306.20502498839915</v>
      </c>
      <c r="I12" s="69">
        <v>274.60780960460374</v>
      </c>
      <c r="K12" s="28">
        <f t="shared" si="1"/>
        <v>-0.10318973499860917</v>
      </c>
      <c r="M12" s="69">
        <v>598.10035353938838</v>
      </c>
      <c r="N12" s="69">
        <v>560.39390895998349</v>
      </c>
      <c r="P12" s="28">
        <f t="shared" si="2"/>
        <v>-6.304367545725198E-2</v>
      </c>
    </row>
    <row r="13" spans="1:16" s="20" customFormat="1" ht="10" x14ac:dyDescent="0.2">
      <c r="A13" s="26"/>
      <c r="B13" s="57" t="s">
        <v>4</v>
      </c>
      <c r="C13" s="69">
        <v>635.21184844771199</v>
      </c>
      <c r="D13" s="69">
        <v>492.46486801092192</v>
      </c>
      <c r="F13" s="28">
        <f t="shared" si="0"/>
        <v>-0.22472342224979835</v>
      </c>
      <c r="H13" s="69">
        <v>768.3849417190587</v>
      </c>
      <c r="I13" s="69">
        <v>631.57608705846246</v>
      </c>
      <c r="K13" s="28">
        <f t="shared" si="1"/>
        <v>-0.17804728754121923</v>
      </c>
      <c r="M13" s="69">
        <v>1403.5967901667707</v>
      </c>
      <c r="N13" s="69">
        <v>1124.0409550693844</v>
      </c>
      <c r="P13" s="28">
        <f t="shared" si="2"/>
        <v>-0.19917104189456747</v>
      </c>
    </row>
    <row r="14" spans="1:16" s="20" customFormat="1" ht="10" x14ac:dyDescent="0.2">
      <c r="A14" s="26"/>
      <c r="B14" s="57" t="s">
        <v>11</v>
      </c>
      <c r="C14" s="69">
        <v>226.21529137358968</v>
      </c>
      <c r="D14" s="69">
        <v>213.87705888290844</v>
      </c>
      <c r="F14" s="28">
        <f t="shared" si="0"/>
        <v>-5.4541991462040085E-2</v>
      </c>
      <c r="H14" s="69">
        <v>297.46722009113324</v>
      </c>
      <c r="I14" s="69">
        <v>300.48977790676395</v>
      </c>
      <c r="K14" s="28">
        <f t="shared" si="1"/>
        <v>1.0160977786744629E-2</v>
      </c>
      <c r="M14" s="69">
        <v>523.68251146472289</v>
      </c>
      <c r="N14" s="69">
        <v>514.36683678967233</v>
      </c>
      <c r="P14" s="28">
        <f t="shared" si="2"/>
        <v>-1.7788783224772842E-2</v>
      </c>
    </row>
    <row r="15" spans="1:16" s="20" customFormat="1" ht="10" x14ac:dyDescent="0.2">
      <c r="A15" s="26"/>
      <c r="B15" s="57" t="s">
        <v>6</v>
      </c>
      <c r="C15" s="69">
        <v>94.435605059073694</v>
      </c>
      <c r="D15" s="69">
        <v>167.99809557775609</v>
      </c>
      <c r="F15" s="28">
        <f t="shared" si="0"/>
        <v>0.77896986494305587</v>
      </c>
      <c r="H15" s="69">
        <v>93.608733664423866</v>
      </c>
      <c r="I15" s="69">
        <v>108.02711843250991</v>
      </c>
      <c r="K15" s="28">
        <f t="shared" si="1"/>
        <v>0.15402820018668595</v>
      </c>
      <c r="M15" s="69">
        <v>188.04433872349756</v>
      </c>
      <c r="N15" s="69">
        <v>276.02521401026598</v>
      </c>
      <c r="P15" s="28">
        <f t="shared" si="2"/>
        <v>0.46787303400894431</v>
      </c>
    </row>
    <row r="16" spans="1:16" s="20" customFormat="1" ht="10" x14ac:dyDescent="0.2">
      <c r="A16" s="26"/>
      <c r="B16" s="56" t="s">
        <v>12</v>
      </c>
      <c r="C16" s="69">
        <v>58.104707314181361</v>
      </c>
      <c r="D16" s="69">
        <v>52.646157372016809</v>
      </c>
      <c r="F16" s="28">
        <f t="shared" si="0"/>
        <v>-9.3943334274954826E-2</v>
      </c>
      <c r="H16" s="69">
        <v>57.322742978073038</v>
      </c>
      <c r="I16" s="69">
        <v>52.319048248513965</v>
      </c>
      <c r="K16" s="28">
        <f t="shared" si="1"/>
        <v>-8.7289869074706927E-2</v>
      </c>
      <c r="M16" s="69">
        <v>115.42745029225441</v>
      </c>
      <c r="N16" s="69">
        <v>104.96520562053078</v>
      </c>
      <c r="P16" s="28">
        <f t="shared" si="2"/>
        <v>-9.0639138655787099E-2</v>
      </c>
    </row>
    <row r="17" spans="1:16" s="54" customFormat="1" ht="13" x14ac:dyDescent="0.3">
      <c r="A17" s="60"/>
      <c r="B17" s="27" t="s">
        <v>27</v>
      </c>
      <c r="C17" s="68">
        <v>1192.1847069713608</v>
      </c>
      <c r="D17" s="68">
        <v>1158.634631274715</v>
      </c>
      <c r="F17" s="19">
        <f t="shared" si="0"/>
        <v>-2.814167595042949E-2</v>
      </c>
      <c r="H17" s="68">
        <v>1349.2391442186574</v>
      </c>
      <c r="I17" s="68">
        <v>1175.6377600831049</v>
      </c>
      <c r="K17" s="19">
        <f t="shared" si="1"/>
        <v>-0.12866613370907265</v>
      </c>
      <c r="M17" s="68">
        <v>2541.4238511900185</v>
      </c>
      <c r="N17" s="68">
        <v>2334.2723913578202</v>
      </c>
      <c r="P17" s="19">
        <f t="shared" si="2"/>
        <v>-8.1510000677454841E-2</v>
      </c>
    </row>
    <row r="18" spans="1:16" s="20" customFormat="1" ht="10" x14ac:dyDescent="0.2">
      <c r="A18" s="26"/>
      <c r="B18" s="56" t="s">
        <v>24</v>
      </c>
      <c r="C18" s="69">
        <v>275.23265083040178</v>
      </c>
      <c r="D18" s="69">
        <v>289.26039991720972</v>
      </c>
      <c r="F18" s="28">
        <f t="shared" si="0"/>
        <v>5.0966878546149896E-2</v>
      </c>
      <c r="H18" s="69">
        <v>316.30837139304333</v>
      </c>
      <c r="I18" s="69">
        <v>285.0537206333708</v>
      </c>
      <c r="K18" s="28">
        <f t="shared" si="1"/>
        <v>-9.8810697364805522E-2</v>
      </c>
      <c r="M18" s="69">
        <v>591.54102222344511</v>
      </c>
      <c r="N18" s="69">
        <v>574.31412055058058</v>
      </c>
      <c r="P18" s="28">
        <f t="shared" si="2"/>
        <v>-2.9122074422012534E-2</v>
      </c>
    </row>
    <row r="19" spans="1:16" s="20" customFormat="1" ht="10" x14ac:dyDescent="0.2">
      <c r="A19" s="26"/>
      <c r="B19" s="56" t="s">
        <v>23</v>
      </c>
      <c r="C19" s="69">
        <v>124.75363942429657</v>
      </c>
      <c r="D19" s="69">
        <v>84.024728582250475</v>
      </c>
      <c r="F19" s="28">
        <f t="shared" si="0"/>
        <v>-0.32647473075734479</v>
      </c>
      <c r="H19" s="69">
        <v>109.87847320314106</v>
      </c>
      <c r="I19" s="69">
        <v>101.64943808433271</v>
      </c>
      <c r="K19" s="28">
        <f t="shared" si="1"/>
        <v>-7.4892150199381335E-2</v>
      </c>
      <c r="M19" s="69">
        <v>234.63211262743761</v>
      </c>
      <c r="N19" s="69">
        <v>185.67416666658318</v>
      </c>
      <c r="P19" s="28">
        <f t="shared" si="2"/>
        <v>-0.20865833501057329</v>
      </c>
    </row>
    <row r="20" spans="1:16" s="20" customFormat="1" ht="10" x14ac:dyDescent="0.2">
      <c r="A20" s="26"/>
      <c r="B20" s="56" t="s">
        <v>13</v>
      </c>
      <c r="C20" s="69">
        <v>792.19841671666256</v>
      </c>
      <c r="D20" s="69">
        <v>785.34950277525479</v>
      </c>
      <c r="F20" s="28">
        <f t="shared" si="0"/>
        <v>-8.6454527008444915E-3</v>
      </c>
      <c r="H20" s="69">
        <v>923.05229962247302</v>
      </c>
      <c r="I20" s="69">
        <v>788.93460136540148</v>
      </c>
      <c r="K20" s="28">
        <f t="shared" si="1"/>
        <v>-0.14529804899670962</v>
      </c>
      <c r="M20" s="69">
        <v>1715.2507163391356</v>
      </c>
      <c r="N20" s="69">
        <v>1574.2841041406564</v>
      </c>
      <c r="P20" s="28">
        <f t="shared" si="2"/>
        <v>-8.2184260793864983E-2</v>
      </c>
    </row>
    <row r="21" spans="1:16" s="54" customFormat="1" ht="13" x14ac:dyDescent="0.3">
      <c r="A21" s="60"/>
      <c r="B21" s="27" t="s">
        <v>7</v>
      </c>
      <c r="C21" s="68">
        <v>67.76836313276975</v>
      </c>
      <c r="D21" s="68">
        <v>94.436281404759058</v>
      </c>
      <c r="F21" s="19">
        <f t="shared" si="0"/>
        <v>0.39351575040616393</v>
      </c>
      <c r="H21" s="68">
        <v>55.003638962466646</v>
      </c>
      <c r="I21" s="68">
        <v>65.747600005575379</v>
      </c>
      <c r="K21" s="19">
        <f t="shared" si="1"/>
        <v>0.19533182250796521</v>
      </c>
      <c r="M21" s="68">
        <v>122.77200209523639</v>
      </c>
      <c r="N21" s="68">
        <v>160.18388141033444</v>
      </c>
      <c r="P21" s="19">
        <f t="shared" si="2"/>
        <v>0.30472647408712117</v>
      </c>
    </row>
    <row r="22" spans="1:16" s="54" customFormat="1" ht="13" x14ac:dyDescent="0.3">
      <c r="A22" s="60"/>
      <c r="B22" s="27" t="s">
        <v>15</v>
      </c>
      <c r="C22" s="68">
        <v>71.980705500229476</v>
      </c>
      <c r="D22" s="68">
        <v>105.20909357430003</v>
      </c>
      <c r="F22" s="19">
        <f t="shared" si="0"/>
        <v>0.46162909689687082</v>
      </c>
      <c r="H22" s="68">
        <v>169.61552362515087</v>
      </c>
      <c r="I22" s="68">
        <v>98.814866647417844</v>
      </c>
      <c r="K22" s="19">
        <f t="shared" si="1"/>
        <v>-0.41741849722553692</v>
      </c>
      <c r="M22" s="68">
        <v>241.59622912538035</v>
      </c>
      <c r="N22" s="68">
        <v>204.02396022171786</v>
      </c>
      <c r="P22" s="19">
        <f t="shared" si="2"/>
        <v>-0.15551678533924362</v>
      </c>
    </row>
    <row r="23" spans="1:16" s="54" customFormat="1" ht="13" x14ac:dyDescent="0.3">
      <c r="A23" s="60"/>
      <c r="B23" s="27" t="s">
        <v>12</v>
      </c>
      <c r="C23" s="68">
        <v>31.614769580746007</v>
      </c>
      <c r="D23" s="68">
        <v>15.197546246654849</v>
      </c>
      <c r="F23" s="19">
        <f t="shared" si="0"/>
        <v>-0.51928967225779044</v>
      </c>
      <c r="H23" s="68">
        <v>38.299519070139596</v>
      </c>
      <c r="I23" s="68">
        <v>38.748802058576644</v>
      </c>
      <c r="K23" s="19">
        <f t="shared" si="1"/>
        <v>1.1730773632281366E-2</v>
      </c>
      <c r="M23" s="68">
        <v>69.914288650885595</v>
      </c>
      <c r="N23" s="68">
        <v>53.946348305231496</v>
      </c>
      <c r="P23" s="19">
        <f t="shared" si="2"/>
        <v>-0.22839308893478727</v>
      </c>
    </row>
    <row r="24" spans="1:16" ht="11.25" customHeight="1" thickBot="1" x14ac:dyDescent="0.3">
      <c r="A24" s="22"/>
      <c r="F24" s="22"/>
      <c r="K24" s="22"/>
      <c r="P24" s="22"/>
    </row>
    <row r="25" spans="1:16" ht="16" thickBot="1" x14ac:dyDescent="0.3">
      <c r="A25" s="30"/>
      <c r="B25" s="31" t="s">
        <v>16</v>
      </c>
      <c r="C25" s="61">
        <v>6792.2794289357735</v>
      </c>
      <c r="D25" s="62">
        <v>6844.9203262969831</v>
      </c>
      <c r="F25" s="32">
        <f>IF(C25,D25/C25-1,"")</f>
        <v>7.7501077380524031E-3</v>
      </c>
      <c r="H25" s="61">
        <v>7735.1718690580083</v>
      </c>
      <c r="I25" s="62">
        <v>7283.6572046895581</v>
      </c>
      <c r="K25" s="32">
        <f>IF(H25,I25/H25-1,"")</f>
        <v>-5.8371639572041722E-2</v>
      </c>
      <c r="M25" s="61">
        <v>14527.451297993781</v>
      </c>
      <c r="N25" s="62">
        <v>14128.577530986535</v>
      </c>
      <c r="P25" s="32">
        <f>IF(M25,N25/M25-1,"")</f>
        <v>-2.7456555098713697E-2</v>
      </c>
    </row>
    <row r="26" spans="1:16" ht="6" customHeight="1" x14ac:dyDescent="0.25">
      <c r="A26" s="33"/>
      <c r="B26" s="34"/>
      <c r="C26" s="35"/>
      <c r="D26" s="35"/>
      <c r="E26" s="36"/>
      <c r="F26" s="33"/>
      <c r="G26" s="36"/>
      <c r="H26" s="35"/>
      <c r="I26" s="35"/>
      <c r="J26" s="36"/>
      <c r="K26" s="33"/>
      <c r="L26" s="36"/>
      <c r="M26" s="35"/>
      <c r="N26" s="35"/>
      <c r="O26" s="36"/>
      <c r="P26" s="33"/>
    </row>
    <row r="27" spans="1:16" ht="16.5" customHeight="1" x14ac:dyDescent="0.25">
      <c r="A27" s="22"/>
      <c r="B27" s="37"/>
      <c r="C27" s="38"/>
      <c r="D27" s="38"/>
      <c r="E27" s="39"/>
      <c r="F27" s="30"/>
      <c r="G27" s="39"/>
      <c r="H27" s="38"/>
      <c r="I27" s="38"/>
      <c r="J27" s="39"/>
      <c r="K27" s="30"/>
      <c r="L27" s="39"/>
      <c r="M27" s="38"/>
      <c r="N27" s="38"/>
      <c r="O27" s="39"/>
      <c r="P27" s="30"/>
    </row>
    <row r="28" spans="1:16" ht="6" customHeight="1" x14ac:dyDescent="0.25">
      <c r="A28" s="33"/>
      <c r="B28" s="40"/>
      <c r="C28" s="38"/>
      <c r="D28" s="38"/>
      <c r="E28" s="39"/>
      <c r="F28" s="41"/>
      <c r="G28" s="39"/>
      <c r="H28" s="38"/>
      <c r="I28" s="38"/>
      <c r="J28" s="39"/>
      <c r="K28" s="41"/>
      <c r="L28" s="39"/>
      <c r="M28" s="38"/>
      <c r="N28" s="38"/>
      <c r="O28" s="39"/>
      <c r="P28" s="41"/>
    </row>
    <row r="29" spans="1:16" ht="16.5" customHeight="1" collapsed="1" x14ac:dyDescent="0.25">
      <c r="A29" s="22"/>
      <c r="B29" s="40"/>
      <c r="C29" s="38"/>
      <c r="D29" s="38"/>
      <c r="E29" s="39"/>
      <c r="F29" s="30"/>
      <c r="G29" s="39"/>
      <c r="H29" s="38"/>
      <c r="I29" s="38"/>
      <c r="J29" s="39"/>
      <c r="K29" s="30"/>
      <c r="L29" s="39"/>
      <c r="M29" s="38"/>
      <c r="N29" s="38"/>
      <c r="O29" s="39"/>
      <c r="P29" s="30"/>
    </row>
    <row r="30" spans="1:16" ht="18" customHeight="1" x14ac:dyDescent="0.25">
      <c r="A30" s="22"/>
      <c r="B30" s="42"/>
      <c r="C30" s="43"/>
      <c r="D30" s="44"/>
      <c r="F30" s="45"/>
      <c r="H30" s="43"/>
      <c r="I30" s="44"/>
      <c r="K30" s="45"/>
      <c r="M30" s="43"/>
      <c r="N30" s="44"/>
      <c r="P30" s="45"/>
    </row>
    <row r="32" spans="1:16" ht="18" x14ac:dyDescent="0.25">
      <c r="B32" s="21" t="s">
        <v>21</v>
      </c>
    </row>
    <row r="33" spans="1:16" ht="45" customHeight="1" x14ac:dyDescent="0.25">
      <c r="A33" s="23"/>
      <c r="C33" s="74" t="str">
        <f>C$5</f>
        <v>I 2025 vs I 2024</v>
      </c>
      <c r="D33" s="74"/>
      <c r="E33" s="74"/>
      <c r="F33" s="74"/>
      <c r="H33" s="74" t="str">
        <f>H$5</f>
        <v>II 2025 vs II 2024</v>
      </c>
      <c r="I33" s="74"/>
      <c r="J33" s="74"/>
      <c r="K33" s="74"/>
      <c r="M33" s="74" t="str">
        <f>M$5</f>
        <v>I-II 2025 vs I-II 2024</v>
      </c>
      <c r="N33" s="74"/>
      <c r="O33" s="74"/>
      <c r="P33" s="74"/>
    </row>
    <row r="34" spans="1:16" ht="21" x14ac:dyDescent="0.25">
      <c r="A34" s="24"/>
      <c r="C34" s="25" t="str">
        <f>C$7</f>
        <v>I 2024</v>
      </c>
      <c r="D34" s="25" t="str">
        <f>D$7</f>
        <v>I 2025</v>
      </c>
      <c r="F34" s="25" t="str">
        <f>F$7</f>
        <v>I 25 /
I 24</v>
      </c>
      <c r="H34" s="25" t="str">
        <f>H$7</f>
        <v>II 2024</v>
      </c>
      <c r="I34" s="25" t="str">
        <f>I$7</f>
        <v>II 2025</v>
      </c>
      <c r="K34" s="25" t="str">
        <f>K$7</f>
        <v>II 25 /
II 24</v>
      </c>
      <c r="M34" s="25" t="str">
        <f>M$7</f>
        <v>I-II 2024</v>
      </c>
      <c r="N34" s="25" t="str">
        <f>N$7</f>
        <v>I-II 2025</v>
      </c>
      <c r="P34" s="25" t="str">
        <f>P$7</f>
        <v>I-II 25 /
I-II 24</v>
      </c>
    </row>
    <row r="35" spans="1:16" s="54" customFormat="1" ht="13" x14ac:dyDescent="0.3">
      <c r="A35" s="41"/>
      <c r="B35" s="27" t="s">
        <v>14</v>
      </c>
      <c r="C35" s="68">
        <v>278.59540982172064</v>
      </c>
      <c r="D35" s="68">
        <v>387.07222142612733</v>
      </c>
      <c r="F35" s="55">
        <f t="shared" ref="F35:F50" si="3">IF(C35,D35/C35-1,"")</f>
        <v>0.38937041954073615</v>
      </c>
      <c r="H35" s="68">
        <v>291.21257325289093</v>
      </c>
      <c r="I35" s="68">
        <v>373.41938650576401</v>
      </c>
      <c r="K35" s="55">
        <f t="shared" ref="K35:K50" si="4">IF(H35,I35/H35-1,"")</f>
        <v>0.28229142833569942</v>
      </c>
      <c r="M35" s="68">
        <v>569.80798307461146</v>
      </c>
      <c r="N35" s="68">
        <v>760.49160793189117</v>
      </c>
      <c r="P35" s="55">
        <f t="shared" ref="P35:P50" si="5">IF(M35,N35/M35-1,"")</f>
        <v>0.33464540778873464</v>
      </c>
    </row>
    <row r="36" spans="1:16" s="20" customFormat="1" ht="10" x14ac:dyDescent="0.2">
      <c r="A36" s="26"/>
      <c r="B36" s="56" t="s">
        <v>0</v>
      </c>
      <c r="C36" s="69">
        <v>143.37117522733203</v>
      </c>
      <c r="D36" s="69">
        <v>228.60721379479469</v>
      </c>
      <c r="F36" s="28">
        <f t="shared" si="3"/>
        <v>0.59451307720893531</v>
      </c>
      <c r="H36" s="69">
        <v>158.63937272020192</v>
      </c>
      <c r="I36" s="69">
        <v>231.70031536146908</v>
      </c>
      <c r="K36" s="28">
        <f t="shared" si="4"/>
        <v>0.46054734955443521</v>
      </c>
      <c r="M36" s="69">
        <v>302.01054794753395</v>
      </c>
      <c r="N36" s="69">
        <v>460.30752915626374</v>
      </c>
      <c r="P36" s="28">
        <f t="shared" si="5"/>
        <v>0.52414388267071232</v>
      </c>
    </row>
    <row r="37" spans="1:16" s="20" customFormat="1" ht="10" x14ac:dyDescent="0.2">
      <c r="A37" s="26"/>
      <c r="B37" s="56" t="s">
        <v>8</v>
      </c>
      <c r="C37" s="69">
        <v>41.257113572342966</v>
      </c>
      <c r="D37" s="69">
        <v>45.78880727792059</v>
      </c>
      <c r="F37" s="28">
        <f t="shared" si="3"/>
        <v>0.10984029936150175</v>
      </c>
      <c r="H37" s="69">
        <v>26.847165924355565</v>
      </c>
      <c r="I37" s="69">
        <v>23.533200144119075</v>
      </c>
      <c r="K37" s="28">
        <f t="shared" si="4"/>
        <v>-0.12343819789298816</v>
      </c>
      <c r="M37" s="69">
        <v>68.104279496698524</v>
      </c>
      <c r="N37" s="69">
        <v>69.322007422039661</v>
      </c>
      <c r="P37" s="28">
        <f t="shared" si="5"/>
        <v>1.7880343707331381E-2</v>
      </c>
    </row>
    <row r="38" spans="1:16" x14ac:dyDescent="0.25">
      <c r="A38" s="58"/>
      <c r="B38" s="29" t="s">
        <v>9</v>
      </c>
      <c r="C38" s="70">
        <v>92.692279235419946</v>
      </c>
      <c r="D38" s="70">
        <v>111.3829922786977</v>
      </c>
      <c r="F38" s="59">
        <f t="shared" si="3"/>
        <v>0.20164260925990463</v>
      </c>
      <c r="H38" s="70">
        <v>102.48806514913012</v>
      </c>
      <c r="I38" s="70">
        <v>117.17791132097834</v>
      </c>
      <c r="K38" s="59">
        <f t="shared" si="4"/>
        <v>0.14333226166844959</v>
      </c>
      <c r="M38" s="70">
        <v>195.18034438455007</v>
      </c>
      <c r="N38" s="70">
        <v>228.56090359967607</v>
      </c>
      <c r="P38" s="59">
        <f t="shared" si="5"/>
        <v>0.17102418442995804</v>
      </c>
    </row>
    <row r="39" spans="1:16" s="20" customFormat="1" ht="10" x14ac:dyDescent="0.2">
      <c r="A39" s="26"/>
      <c r="B39" s="57" t="s">
        <v>10</v>
      </c>
      <c r="C39" s="69">
        <v>10.597280944154914</v>
      </c>
      <c r="D39" s="69">
        <v>14.222842546905873</v>
      </c>
      <c r="F39" s="28">
        <f t="shared" si="3"/>
        <v>0.34212187275743511</v>
      </c>
      <c r="H39" s="69">
        <v>10.775591026108801</v>
      </c>
      <c r="I39" s="69">
        <v>10.225258763014088</v>
      </c>
      <c r="K39" s="28">
        <f t="shared" si="4"/>
        <v>-5.1072118620805296E-2</v>
      </c>
      <c r="M39" s="69">
        <v>21.372871970263716</v>
      </c>
      <c r="N39" s="69">
        <v>24.448101309919963</v>
      </c>
      <c r="P39" s="28">
        <f t="shared" si="5"/>
        <v>0.14388470318517999</v>
      </c>
    </row>
    <row r="40" spans="1:16" s="20" customFormat="1" ht="10" x14ac:dyDescent="0.2">
      <c r="A40" s="26"/>
      <c r="B40" s="57" t="s">
        <v>4</v>
      </c>
      <c r="C40" s="69">
        <v>53.737026836610674</v>
      </c>
      <c r="D40" s="69">
        <v>60.403341746392165</v>
      </c>
      <c r="F40" s="28">
        <f t="shared" si="3"/>
        <v>0.1240544053553736</v>
      </c>
      <c r="H40" s="69">
        <v>63.961094358608136</v>
      </c>
      <c r="I40" s="69">
        <v>72.074502013708198</v>
      </c>
      <c r="K40" s="28">
        <f t="shared" si="4"/>
        <v>0.12684910626467616</v>
      </c>
      <c r="M40" s="69">
        <v>117.69812119521882</v>
      </c>
      <c r="N40" s="69">
        <v>132.47784376010037</v>
      </c>
      <c r="P40" s="28">
        <f t="shared" si="5"/>
        <v>0.12557313927184377</v>
      </c>
    </row>
    <row r="41" spans="1:16" s="20" customFormat="1" ht="10" x14ac:dyDescent="0.2">
      <c r="A41" s="26"/>
      <c r="B41" s="57" t="s">
        <v>11</v>
      </c>
      <c r="C41" s="69">
        <v>27.939523881272958</v>
      </c>
      <c r="D41" s="69">
        <v>21.767793526607207</v>
      </c>
      <c r="F41" s="28">
        <f t="shared" si="3"/>
        <v>-0.22089604607766711</v>
      </c>
      <c r="H41" s="69">
        <v>24.996727524623999</v>
      </c>
      <c r="I41" s="69">
        <v>32.301594637683436</v>
      </c>
      <c r="K41" s="28">
        <f t="shared" si="4"/>
        <v>0.29223293752606194</v>
      </c>
      <c r="M41" s="69">
        <v>52.936251405896954</v>
      </c>
      <c r="N41" s="69">
        <v>54.069388164290643</v>
      </c>
      <c r="P41" s="28">
        <f t="shared" si="5"/>
        <v>2.1405685674740882E-2</v>
      </c>
    </row>
    <row r="42" spans="1:16" s="20" customFormat="1" ht="10" x14ac:dyDescent="0.2">
      <c r="A42" s="26"/>
      <c r="B42" s="57" t="s">
        <v>6</v>
      </c>
      <c r="C42" s="69">
        <v>0.41844757338140054</v>
      </c>
      <c r="D42" s="69">
        <v>14.989014458792452</v>
      </c>
      <c r="F42" s="28">
        <f t="shared" si="3"/>
        <v>34.820531441176463</v>
      </c>
      <c r="H42" s="69">
        <v>2.754652239789193</v>
      </c>
      <c r="I42" s="69">
        <v>2.5765559065726253</v>
      </c>
      <c r="K42" s="28">
        <f t="shared" si="4"/>
        <v>-6.4652928106161633E-2</v>
      </c>
      <c r="M42" s="69">
        <v>3.1730998131705936</v>
      </c>
      <c r="N42" s="69">
        <v>17.565570365365076</v>
      </c>
      <c r="P42" s="28">
        <f t="shared" si="5"/>
        <v>4.5357761808990746</v>
      </c>
    </row>
    <row r="43" spans="1:16" s="20" customFormat="1" ht="10" x14ac:dyDescent="0.2">
      <c r="A43" s="26"/>
      <c r="B43" s="56" t="s">
        <v>12</v>
      </c>
      <c r="C43" s="69">
        <v>1.2748417866256978</v>
      </c>
      <c r="D43" s="69">
        <v>1.2932080747143295</v>
      </c>
      <c r="F43" s="28">
        <f t="shared" si="3"/>
        <v>1.4406719548505142E-2</v>
      </c>
      <c r="H43" s="69">
        <v>3.2379694592032817</v>
      </c>
      <c r="I43" s="69">
        <v>1.0079596791975673</v>
      </c>
      <c r="K43" s="28">
        <f t="shared" si="4"/>
        <v>-0.6887062426322017</v>
      </c>
      <c r="M43" s="69">
        <v>4.5128112458289795</v>
      </c>
      <c r="N43" s="69">
        <v>2.3011677539118969</v>
      </c>
      <c r="P43" s="28">
        <f t="shared" si="5"/>
        <v>-0.49008109833116131</v>
      </c>
    </row>
    <row r="44" spans="1:16" s="54" customFormat="1" ht="13" x14ac:dyDescent="0.3">
      <c r="A44" s="60"/>
      <c r="B44" s="27" t="s">
        <v>27</v>
      </c>
      <c r="C44" s="68">
        <v>573.36614004102012</v>
      </c>
      <c r="D44" s="68">
        <v>534.8789340794508</v>
      </c>
      <c r="F44" s="19">
        <f t="shared" si="3"/>
        <v>-6.7125006647263508E-2</v>
      </c>
      <c r="H44" s="68">
        <v>497.88804475410075</v>
      </c>
      <c r="I44" s="68">
        <v>662.82081890722498</v>
      </c>
      <c r="K44" s="19">
        <f t="shared" si="4"/>
        <v>0.3312647810906606</v>
      </c>
      <c r="M44" s="68">
        <v>1071.2541847951209</v>
      </c>
      <c r="N44" s="68">
        <v>1197.6997529866758</v>
      </c>
      <c r="P44" s="19">
        <f t="shared" si="5"/>
        <v>0.11803507513554101</v>
      </c>
    </row>
    <row r="45" spans="1:16" s="20" customFormat="1" ht="10" x14ac:dyDescent="0.2">
      <c r="A45" s="26"/>
      <c r="B45" s="56" t="s">
        <v>24</v>
      </c>
      <c r="C45" s="69">
        <v>70.356962870502699</v>
      </c>
      <c r="D45" s="69">
        <v>42.978970001847379</v>
      </c>
      <c r="F45" s="28">
        <f t="shared" si="3"/>
        <v>-0.38912982811731911</v>
      </c>
      <c r="H45" s="69">
        <v>57.908357415122843</v>
      </c>
      <c r="I45" s="69">
        <v>48.45711664644687</v>
      </c>
      <c r="K45" s="28">
        <f t="shared" si="4"/>
        <v>-0.16321030660434122</v>
      </c>
      <c r="M45" s="69">
        <v>128.26532028562553</v>
      </c>
      <c r="N45" s="69">
        <v>91.43608664829425</v>
      </c>
      <c r="P45" s="28">
        <f t="shared" si="5"/>
        <v>-0.28713321383612267</v>
      </c>
    </row>
    <row r="46" spans="1:16" s="20" customFormat="1" ht="10" x14ac:dyDescent="0.2">
      <c r="A46" s="26"/>
      <c r="B46" s="56" t="s">
        <v>23</v>
      </c>
      <c r="C46" s="69">
        <v>272.78032292301708</v>
      </c>
      <c r="D46" s="69">
        <v>318.35959787453032</v>
      </c>
      <c r="F46" s="28">
        <f t="shared" si="3"/>
        <v>0.16709150595285571</v>
      </c>
      <c r="H46" s="69">
        <v>286.83491833776617</v>
      </c>
      <c r="I46" s="69">
        <v>394.46852107889117</v>
      </c>
      <c r="K46" s="28">
        <f t="shared" si="4"/>
        <v>0.37524581513600674</v>
      </c>
      <c r="M46" s="69">
        <v>559.61524126078325</v>
      </c>
      <c r="N46" s="69">
        <v>712.82811895342149</v>
      </c>
      <c r="P46" s="28">
        <f t="shared" si="5"/>
        <v>0.27378253199011837</v>
      </c>
    </row>
    <row r="47" spans="1:16" s="20" customFormat="1" ht="10" x14ac:dyDescent="0.2">
      <c r="A47" s="26"/>
      <c r="B47" s="56" t="s">
        <v>13</v>
      </c>
      <c r="C47" s="69">
        <v>230.22885424750035</v>
      </c>
      <c r="D47" s="69">
        <v>173.54036620307312</v>
      </c>
      <c r="F47" s="28">
        <f t="shared" si="3"/>
        <v>-0.24622668704890505</v>
      </c>
      <c r="H47" s="69">
        <v>153.14476900121173</v>
      </c>
      <c r="I47" s="69">
        <v>219.89518118188698</v>
      </c>
      <c r="K47" s="28">
        <f t="shared" si="4"/>
        <v>0.43586478739046641</v>
      </c>
      <c r="M47" s="69">
        <v>383.37362324871208</v>
      </c>
      <c r="N47" s="69">
        <v>393.4355473849601</v>
      </c>
      <c r="P47" s="28">
        <f t="shared" si="5"/>
        <v>2.624573921122475E-2</v>
      </c>
    </row>
    <row r="48" spans="1:16" s="54" customFormat="1" ht="13" x14ac:dyDescent="0.3">
      <c r="A48" s="60"/>
      <c r="B48" s="27" t="s">
        <v>7</v>
      </c>
      <c r="C48" s="68">
        <v>11.098694094855784</v>
      </c>
      <c r="D48" s="68">
        <v>15.256686770526253</v>
      </c>
      <c r="F48" s="19">
        <f t="shared" si="3"/>
        <v>0.37463801057438717</v>
      </c>
      <c r="H48" s="68">
        <v>16.487634809487673</v>
      </c>
      <c r="I48" s="68">
        <v>9.663114746659506</v>
      </c>
      <c r="K48" s="19">
        <f t="shared" si="4"/>
        <v>-0.41391746855656053</v>
      </c>
      <c r="M48" s="68">
        <v>27.586328904343457</v>
      </c>
      <c r="N48" s="68">
        <v>24.919801517185761</v>
      </c>
      <c r="P48" s="19">
        <f t="shared" si="5"/>
        <v>-9.6661190273050535E-2</v>
      </c>
    </row>
    <row r="49" spans="1:16" s="54" customFormat="1" ht="13" x14ac:dyDescent="0.3">
      <c r="A49" s="60"/>
      <c r="B49" s="27" t="s">
        <v>15</v>
      </c>
      <c r="C49" s="68">
        <v>8.3826124057570954</v>
      </c>
      <c r="D49" s="68">
        <v>16.981190536177177</v>
      </c>
      <c r="F49" s="19">
        <f t="shared" si="3"/>
        <v>1.0257635345891294</v>
      </c>
      <c r="H49" s="68">
        <v>0.29054930214957153</v>
      </c>
      <c r="I49" s="68">
        <v>2.2972677208852748</v>
      </c>
      <c r="K49" s="19">
        <f t="shared" si="4"/>
        <v>6.9066365119082853</v>
      </c>
      <c r="M49" s="68">
        <v>8.673161707906667</v>
      </c>
      <c r="N49" s="68">
        <v>19.278458257062454</v>
      </c>
      <c r="P49" s="19">
        <f t="shared" si="5"/>
        <v>1.222771684227649</v>
      </c>
    </row>
    <row r="50" spans="1:16" s="54" customFormat="1" ht="13" x14ac:dyDescent="0.3">
      <c r="A50" s="60"/>
      <c r="B50" s="27" t="s">
        <v>12</v>
      </c>
      <c r="C50" s="68">
        <v>4.5279201987869104</v>
      </c>
      <c r="D50" s="68">
        <v>4.4766886135332751</v>
      </c>
      <c r="F50" s="19">
        <f t="shared" si="3"/>
        <v>-1.1314595444363418E-2</v>
      </c>
      <c r="H50" s="68">
        <v>6.3022191352553865</v>
      </c>
      <c r="I50" s="68">
        <v>3.6253276475886107</v>
      </c>
      <c r="K50" s="19">
        <f t="shared" si="4"/>
        <v>-0.42475379389648904</v>
      </c>
      <c r="M50" s="68">
        <v>10.830139334042297</v>
      </c>
      <c r="N50" s="68">
        <v>8.1020162611218858</v>
      </c>
      <c r="P50" s="19">
        <f t="shared" si="5"/>
        <v>-0.25190101334570292</v>
      </c>
    </row>
    <row r="51" spans="1:16" ht="11.25" customHeight="1" thickBot="1" x14ac:dyDescent="0.3">
      <c r="A51" s="22"/>
      <c r="F51" s="22"/>
      <c r="K51" s="22"/>
      <c r="P51" s="22"/>
    </row>
    <row r="52" spans="1:16" ht="16" thickBot="1" x14ac:dyDescent="0.3">
      <c r="A52" s="30"/>
      <c r="B52" s="31" t="s">
        <v>17</v>
      </c>
      <c r="C52" s="61">
        <v>875.97077656214037</v>
      </c>
      <c r="D52" s="62">
        <v>958.66572142581481</v>
      </c>
      <c r="F52" s="32">
        <f>IF(C52,D52/C52-1,"")</f>
        <v>9.4403771308697371E-2</v>
      </c>
      <c r="H52" s="61">
        <v>812.1810212538843</v>
      </c>
      <c r="I52" s="62">
        <v>1051.8259155281223</v>
      </c>
      <c r="K52" s="32">
        <f>IF(H52,I52/H52-1,"")</f>
        <v>0.29506340089585281</v>
      </c>
      <c r="M52" s="61">
        <v>1688.151797816025</v>
      </c>
      <c r="N52" s="62">
        <v>2010.4916369539371</v>
      </c>
      <c r="P52" s="32">
        <f>IF(M52,N52/M52-1,"")</f>
        <v>0.1909424493430778</v>
      </c>
    </row>
    <row r="53" spans="1:16" ht="6" customHeight="1" x14ac:dyDescent="0.25">
      <c r="A53" s="33"/>
      <c r="B53" s="34"/>
      <c r="C53" s="35"/>
      <c r="D53" s="35"/>
      <c r="E53" s="36"/>
      <c r="F53" s="33"/>
      <c r="G53" s="36"/>
      <c r="H53" s="35"/>
      <c r="I53" s="35"/>
      <c r="J53" s="36"/>
      <c r="K53" s="33"/>
      <c r="L53" s="36"/>
      <c r="M53" s="35"/>
      <c r="N53" s="35"/>
      <c r="O53" s="36"/>
      <c r="P53" s="33"/>
    </row>
    <row r="54" spans="1:16" ht="16.5" customHeight="1" x14ac:dyDescent="0.25">
      <c r="A54" s="22"/>
      <c r="B54" s="37"/>
      <c r="C54" s="38"/>
      <c r="D54" s="38"/>
      <c r="E54" s="39"/>
      <c r="F54" s="30"/>
      <c r="G54" s="39"/>
      <c r="H54" s="38"/>
      <c r="I54" s="38"/>
      <c r="J54" s="39"/>
      <c r="K54" s="30"/>
      <c r="L54" s="39"/>
      <c r="M54" s="38"/>
      <c r="N54" s="38"/>
      <c r="O54" s="39"/>
      <c r="P54" s="30"/>
    </row>
    <row r="55" spans="1:16" ht="6" customHeight="1" x14ac:dyDescent="0.25">
      <c r="A55" s="33"/>
      <c r="B55" s="40"/>
      <c r="C55" s="38"/>
      <c r="D55" s="38"/>
      <c r="E55" s="39"/>
      <c r="F55" s="41"/>
      <c r="G55" s="39"/>
      <c r="H55" s="38"/>
      <c r="I55" s="38"/>
      <c r="J55" s="39"/>
      <c r="K55" s="41"/>
      <c r="L55" s="39"/>
      <c r="M55" s="38"/>
      <c r="N55" s="38"/>
      <c r="O55" s="39"/>
      <c r="P55" s="41"/>
    </row>
    <row r="56" spans="1:16" ht="16.5" customHeight="1" collapsed="1" x14ac:dyDescent="0.25">
      <c r="A56" s="22"/>
      <c r="B56" s="40"/>
      <c r="C56" s="38"/>
      <c r="D56" s="38"/>
      <c r="E56" s="39"/>
      <c r="F56" s="30"/>
      <c r="G56" s="39"/>
      <c r="H56" s="38"/>
      <c r="I56" s="38"/>
      <c r="J56" s="39"/>
      <c r="K56" s="30"/>
      <c r="L56" s="39"/>
      <c r="M56" s="38"/>
      <c r="N56" s="38"/>
      <c r="O56" s="39"/>
      <c r="P56" s="30"/>
    </row>
    <row r="57" spans="1:16" ht="18" customHeight="1" x14ac:dyDescent="0.25">
      <c r="A57" s="22"/>
      <c r="B57" s="46"/>
      <c r="C57" s="47"/>
      <c r="D57" s="47"/>
      <c r="E57" s="39"/>
      <c r="F57" s="48"/>
      <c r="G57" s="39"/>
      <c r="H57" s="47"/>
      <c r="I57" s="47"/>
      <c r="J57" s="39"/>
      <c r="K57" s="48"/>
      <c r="L57" s="39"/>
      <c r="M57" s="47"/>
      <c r="N57" s="47"/>
      <c r="O57" s="39"/>
      <c r="P57" s="48"/>
    </row>
    <row r="58" spans="1:16" ht="18" customHeight="1" x14ac:dyDescent="0.25">
      <c r="A58" s="22"/>
      <c r="B58" s="40"/>
      <c r="C58" s="38"/>
      <c r="D58" s="38"/>
      <c r="E58" s="39"/>
      <c r="F58" s="30"/>
      <c r="G58" s="39"/>
      <c r="H58" s="38"/>
      <c r="I58" s="38"/>
      <c r="J58" s="39"/>
      <c r="K58" s="30"/>
      <c r="L58" s="39"/>
      <c r="M58" s="38"/>
      <c r="N58" s="38"/>
      <c r="O58" s="39"/>
      <c r="P58" s="30"/>
    </row>
    <row r="59" spans="1:16" ht="18" x14ac:dyDescent="0.25">
      <c r="B59" s="21" t="s">
        <v>19</v>
      </c>
    </row>
    <row r="61" spans="1:16" ht="45" customHeight="1" x14ac:dyDescent="0.25">
      <c r="A61" s="23"/>
      <c r="C61" s="74" t="str">
        <f>C$5</f>
        <v>I 2025 vs I 2024</v>
      </c>
      <c r="D61" s="74"/>
      <c r="E61" s="74"/>
      <c r="F61" s="74"/>
      <c r="H61" s="74" t="str">
        <f>H$5</f>
        <v>II 2025 vs II 2024</v>
      </c>
      <c r="I61" s="74"/>
      <c r="J61" s="74"/>
      <c r="K61" s="74"/>
      <c r="M61" s="74" t="str">
        <f>M$5</f>
        <v>I-II 2025 vs I-II 2024</v>
      </c>
      <c r="N61" s="74"/>
      <c r="O61" s="74"/>
      <c r="P61" s="74"/>
    </row>
    <row r="62" spans="1:16" ht="21" x14ac:dyDescent="0.25">
      <c r="A62" s="24"/>
      <c r="C62" s="25" t="str">
        <f>C$7</f>
        <v>I 2024</v>
      </c>
      <c r="D62" s="25" t="str">
        <f>D$7</f>
        <v>I 2025</v>
      </c>
      <c r="F62" s="25" t="str">
        <f>F$7</f>
        <v>I 25 /
I 24</v>
      </c>
      <c r="H62" s="25" t="str">
        <f>H$7</f>
        <v>II 2024</v>
      </c>
      <c r="I62" s="25" t="str">
        <f>I$7</f>
        <v>II 2025</v>
      </c>
      <c r="K62" s="25" t="str">
        <f>K$7</f>
        <v>II 25 /
II 24</v>
      </c>
      <c r="M62" s="25" t="str">
        <f>M$7</f>
        <v>I-II 2024</v>
      </c>
      <c r="N62" s="25" t="str">
        <f>N$7</f>
        <v>I-II 2025</v>
      </c>
      <c r="P62" s="25" t="str">
        <f>P$7</f>
        <v>I-II 25 /
I-II 24</v>
      </c>
    </row>
    <row r="63" spans="1:16" s="54" customFormat="1" ht="13" x14ac:dyDescent="0.3">
      <c r="A63" s="41"/>
      <c r="B63" s="27" t="s">
        <v>14</v>
      </c>
      <c r="C63" s="68">
        <v>5707.326293572386</v>
      </c>
      <c r="D63" s="68">
        <v>5858.5149952226802</v>
      </c>
      <c r="F63" s="55">
        <f t="shared" ref="F63:F78" si="6">IF(C63,D63/C63-1,"")</f>
        <v>2.6490285270804215E-2</v>
      </c>
      <c r="H63" s="68">
        <v>6414.2266164344846</v>
      </c>
      <c r="I63" s="68">
        <v>6278.1275624006457</v>
      </c>
      <c r="K63" s="55">
        <f t="shared" ref="K63:K78" si="7">IF(H63,I63/H63-1,"")</f>
        <v>-2.1218310822559205E-2</v>
      </c>
      <c r="M63" s="68">
        <v>12121.552910006871</v>
      </c>
      <c r="N63" s="68">
        <v>12136.642557623323</v>
      </c>
      <c r="P63" s="55">
        <f t="shared" ref="P63:P78" si="8">IF(M63,N63/M63-1,"")</f>
        <v>1.244860928998337E-3</v>
      </c>
    </row>
    <row r="64" spans="1:16" s="20" customFormat="1" ht="10" x14ac:dyDescent="0.2">
      <c r="A64" s="26"/>
      <c r="B64" s="56" t="s">
        <v>0</v>
      </c>
      <c r="C64" s="69">
        <v>3669.4466616847762</v>
      </c>
      <c r="D64" s="69">
        <v>3928.5747911843391</v>
      </c>
      <c r="F64" s="28">
        <f t="shared" si="6"/>
        <v>7.0617767034277579E-2</v>
      </c>
      <c r="H64" s="69">
        <v>4136.1655126863425</v>
      </c>
      <c r="I64" s="69">
        <v>4150.7534294699472</v>
      </c>
      <c r="K64" s="28">
        <f t="shared" si="7"/>
        <v>3.5269180449526427E-3</v>
      </c>
      <c r="M64" s="69">
        <v>7805.6121743711192</v>
      </c>
      <c r="N64" s="69">
        <v>8079.3282206542863</v>
      </c>
      <c r="P64" s="28">
        <f t="shared" si="8"/>
        <v>3.5066570074014702E-2</v>
      </c>
    </row>
    <row r="65" spans="1:16" s="20" customFormat="1" ht="10" x14ac:dyDescent="0.2">
      <c r="A65" s="26"/>
      <c r="B65" s="56" t="s">
        <v>8</v>
      </c>
      <c r="C65" s="69">
        <v>638.0497301200179</v>
      </c>
      <c r="D65" s="69">
        <v>604.49172448594595</v>
      </c>
      <c r="F65" s="28">
        <f t="shared" si="6"/>
        <v>-5.259465532217944E-2</v>
      </c>
      <c r="H65" s="69">
        <v>649.34640569872079</v>
      </c>
      <c r="I65" s="69">
        <v>642.1684206796682</v>
      </c>
      <c r="K65" s="28">
        <f t="shared" si="7"/>
        <v>-1.1054169170812367E-2</v>
      </c>
      <c r="M65" s="69">
        <v>1287.3961358187387</v>
      </c>
      <c r="N65" s="69">
        <v>1246.6601451656143</v>
      </c>
      <c r="P65" s="28">
        <f t="shared" si="8"/>
        <v>-3.164215700182893E-2</v>
      </c>
    </row>
    <row r="66" spans="1:16" x14ac:dyDescent="0.25">
      <c r="A66" s="58"/>
      <c r="B66" s="29" t="s">
        <v>9</v>
      </c>
      <c r="C66" s="70">
        <v>1340.4503526667845</v>
      </c>
      <c r="D66" s="70">
        <v>1271.5091141056639</v>
      </c>
      <c r="F66" s="59">
        <f t="shared" si="6"/>
        <v>-5.1431400218563961E-2</v>
      </c>
      <c r="H66" s="70">
        <v>1568.1539856121449</v>
      </c>
      <c r="I66" s="70">
        <v>1431.8787043233183</v>
      </c>
      <c r="K66" s="59">
        <f t="shared" si="7"/>
        <v>-8.6901721730873405E-2</v>
      </c>
      <c r="M66" s="70">
        <v>2908.6043382789294</v>
      </c>
      <c r="N66" s="70">
        <v>2703.3878184289824</v>
      </c>
      <c r="P66" s="59">
        <f t="shared" si="8"/>
        <v>-7.0554979633763781E-2</v>
      </c>
    </row>
    <row r="67" spans="1:16" s="20" customFormat="1" ht="10" x14ac:dyDescent="0.2">
      <c r="A67" s="26"/>
      <c r="B67" s="57" t="s">
        <v>10</v>
      </c>
      <c r="C67" s="69">
        <v>302.49260949514422</v>
      </c>
      <c r="D67" s="69">
        <v>300.0089419022857</v>
      </c>
      <c r="F67" s="28">
        <f t="shared" si="6"/>
        <v>-8.2106719797344629E-3</v>
      </c>
      <c r="H67" s="69">
        <v>316.98061601450797</v>
      </c>
      <c r="I67" s="69">
        <v>284.83306836761784</v>
      </c>
      <c r="K67" s="28">
        <f t="shared" si="7"/>
        <v>-0.1014180237614869</v>
      </c>
      <c r="M67" s="69">
        <v>619.47322550965214</v>
      </c>
      <c r="N67" s="69">
        <v>584.84201026990354</v>
      </c>
      <c r="P67" s="28">
        <f t="shared" si="8"/>
        <v>-5.5904297092512545E-2</v>
      </c>
    </row>
    <row r="68" spans="1:16" s="20" customFormat="1" ht="10" x14ac:dyDescent="0.2">
      <c r="A68" s="26"/>
      <c r="B68" s="57" t="s">
        <v>4</v>
      </c>
      <c r="C68" s="69">
        <v>688.94887528432264</v>
      </c>
      <c r="D68" s="69">
        <v>552.86820975731405</v>
      </c>
      <c r="F68" s="28">
        <f t="shared" si="6"/>
        <v>-0.19751925056971664</v>
      </c>
      <c r="H68" s="69">
        <v>832.34603607766689</v>
      </c>
      <c r="I68" s="69">
        <v>703.65058907217065</v>
      </c>
      <c r="K68" s="28">
        <f t="shared" si="7"/>
        <v>-0.1546177207882895</v>
      </c>
      <c r="M68" s="69">
        <v>1521.2949113619895</v>
      </c>
      <c r="N68" s="69">
        <v>1256.5187988294847</v>
      </c>
      <c r="P68" s="28">
        <f t="shared" si="8"/>
        <v>-0.17404653795591496</v>
      </c>
    </row>
    <row r="69" spans="1:16" s="20" customFormat="1" ht="10" x14ac:dyDescent="0.2">
      <c r="A69" s="26"/>
      <c r="B69" s="57" t="s">
        <v>11</v>
      </c>
      <c r="C69" s="69">
        <v>254.15481525486263</v>
      </c>
      <c r="D69" s="69">
        <v>235.64485240951564</v>
      </c>
      <c r="F69" s="28">
        <f t="shared" si="6"/>
        <v>-7.2829479255726359E-2</v>
      </c>
      <c r="H69" s="69">
        <v>322.46394761575726</v>
      </c>
      <c r="I69" s="69">
        <v>332.79137254444737</v>
      </c>
      <c r="K69" s="28">
        <f t="shared" si="7"/>
        <v>3.2026603299529555E-2</v>
      </c>
      <c r="M69" s="69">
        <v>576.61876287061989</v>
      </c>
      <c r="N69" s="69">
        <v>568.43622495396301</v>
      </c>
      <c r="P69" s="28">
        <f t="shared" si="8"/>
        <v>-1.419055092123811E-2</v>
      </c>
    </row>
    <row r="70" spans="1:16" s="20" customFormat="1" ht="10" x14ac:dyDescent="0.2">
      <c r="A70" s="26"/>
      <c r="B70" s="57" t="s">
        <v>6</v>
      </c>
      <c r="C70" s="69">
        <v>94.854052632455094</v>
      </c>
      <c r="D70" s="69">
        <v>182.98711003654853</v>
      </c>
      <c r="F70" s="28">
        <f t="shared" si="6"/>
        <v>0.92914382631172887</v>
      </c>
      <c r="H70" s="69">
        <v>96.363385904213061</v>
      </c>
      <c r="I70" s="69">
        <v>110.60367433908253</v>
      </c>
      <c r="K70" s="28">
        <f t="shared" si="7"/>
        <v>0.14777696218587177</v>
      </c>
      <c r="M70" s="69">
        <v>191.21743853666817</v>
      </c>
      <c r="N70" s="69">
        <v>293.59078437563107</v>
      </c>
      <c r="P70" s="28">
        <f t="shared" si="8"/>
        <v>0.53537661953008331</v>
      </c>
    </row>
    <row r="71" spans="1:16" s="20" customFormat="1" ht="10" x14ac:dyDescent="0.2">
      <c r="A71" s="26"/>
      <c r="B71" s="56" t="s">
        <v>12</v>
      </c>
      <c r="C71" s="69">
        <v>59.379549100807061</v>
      </c>
      <c r="D71" s="69">
        <v>53.939365446731138</v>
      </c>
      <c r="F71" s="28">
        <f t="shared" si="6"/>
        <v>-9.1617126375282298E-2</v>
      </c>
      <c r="H71" s="69">
        <v>60.560712437276322</v>
      </c>
      <c r="I71" s="69">
        <v>53.327007927711534</v>
      </c>
      <c r="K71" s="28">
        <f t="shared" si="7"/>
        <v>-0.11944549887944023</v>
      </c>
      <c r="M71" s="69">
        <v>119.94026153808338</v>
      </c>
      <c r="N71" s="69">
        <v>107.26637337444268</v>
      </c>
      <c r="P71" s="28">
        <f t="shared" si="8"/>
        <v>-0.10566833856383151</v>
      </c>
    </row>
    <row r="72" spans="1:16" s="54" customFormat="1" ht="13" x14ac:dyDescent="0.3">
      <c r="A72" s="60"/>
      <c r="B72" s="27" t="s">
        <v>27</v>
      </c>
      <c r="C72" s="68">
        <v>1765.5508470123809</v>
      </c>
      <c r="D72" s="68">
        <v>1693.5135653541658</v>
      </c>
      <c r="F72" s="19">
        <f t="shared" si="6"/>
        <v>-4.0801589928783244E-2</v>
      </c>
      <c r="H72" s="68">
        <v>1847.1271889727582</v>
      </c>
      <c r="I72" s="68">
        <v>1838.4585789903299</v>
      </c>
      <c r="K72" s="19">
        <f t="shared" si="7"/>
        <v>-4.6930227838014593E-3</v>
      </c>
      <c r="M72" s="68">
        <v>3612.6780359851391</v>
      </c>
      <c r="N72" s="68">
        <v>3531.972144344496</v>
      </c>
      <c r="P72" s="19">
        <f t="shared" si="8"/>
        <v>-2.2339630278908951E-2</v>
      </c>
    </row>
    <row r="73" spans="1:16" s="20" customFormat="1" ht="10" x14ac:dyDescent="0.2">
      <c r="A73" s="26"/>
      <c r="B73" s="56" t="s">
        <v>24</v>
      </c>
      <c r="C73" s="69">
        <v>345.58961370090447</v>
      </c>
      <c r="D73" s="69">
        <v>332.23936991905708</v>
      </c>
      <c r="F73" s="28">
        <f t="shared" si="6"/>
        <v>-3.863033856509801E-2</v>
      </c>
      <c r="H73" s="69">
        <v>374.21672880816618</v>
      </c>
      <c r="I73" s="69">
        <v>333.51083727981768</v>
      </c>
      <c r="K73" s="28">
        <f t="shared" si="7"/>
        <v>-0.10877624754508364</v>
      </c>
      <c r="M73" s="69">
        <v>719.80634250907065</v>
      </c>
      <c r="N73" s="69">
        <v>665.7502071988747</v>
      </c>
      <c r="P73" s="28">
        <f t="shared" si="8"/>
        <v>-7.5098164767164133E-2</v>
      </c>
    </row>
    <row r="74" spans="1:16" s="20" customFormat="1" ht="10" x14ac:dyDescent="0.2">
      <c r="A74" s="26"/>
      <c r="B74" s="56" t="s">
        <v>23</v>
      </c>
      <c r="C74" s="69">
        <v>397.53396234731366</v>
      </c>
      <c r="D74" s="69">
        <v>402.3843264567808</v>
      </c>
      <c r="F74" s="28">
        <f t="shared" si="6"/>
        <v>1.2201131397245213E-2</v>
      </c>
      <c r="H74" s="69">
        <v>396.7133915409072</v>
      </c>
      <c r="I74" s="69">
        <v>496.11795916322387</v>
      </c>
      <c r="K74" s="28">
        <f t="shared" si="7"/>
        <v>0.25057023468809869</v>
      </c>
      <c r="M74" s="69">
        <v>794.24735388822091</v>
      </c>
      <c r="N74" s="69">
        <v>898.50228562000461</v>
      </c>
      <c r="P74" s="28">
        <f t="shared" si="8"/>
        <v>0.13126254840057805</v>
      </c>
    </row>
    <row r="75" spans="1:16" s="20" customFormat="1" ht="10" x14ac:dyDescent="0.2">
      <c r="A75" s="26"/>
      <c r="B75" s="56" t="s">
        <v>13</v>
      </c>
      <c r="C75" s="69">
        <v>1022.427270964163</v>
      </c>
      <c r="D75" s="69">
        <v>958.88986897832797</v>
      </c>
      <c r="F75" s="28">
        <f t="shared" si="6"/>
        <v>-6.2143688641949413E-2</v>
      </c>
      <c r="H75" s="69">
        <v>1076.1970686236848</v>
      </c>
      <c r="I75" s="69">
        <v>1008.8297825472885</v>
      </c>
      <c r="K75" s="28">
        <f t="shared" si="7"/>
        <v>-6.2597537235954626E-2</v>
      </c>
      <c r="M75" s="69">
        <v>2098.6243395878478</v>
      </c>
      <c r="N75" s="69">
        <v>1967.7196515256164</v>
      </c>
      <c r="P75" s="28">
        <f t="shared" si="8"/>
        <v>-6.2376427068381313E-2</v>
      </c>
    </row>
    <row r="76" spans="1:16" s="54" customFormat="1" ht="13" x14ac:dyDescent="0.3">
      <c r="A76" s="60"/>
      <c r="B76" s="27" t="s">
        <v>7</v>
      </c>
      <c r="C76" s="68">
        <v>78.867057227625537</v>
      </c>
      <c r="D76" s="68">
        <v>109.69296817528532</v>
      </c>
      <c r="F76" s="19">
        <f t="shared" si="6"/>
        <v>0.39085914995776072</v>
      </c>
      <c r="H76" s="68">
        <v>71.491273771954326</v>
      </c>
      <c r="I76" s="68">
        <v>75.410714752234881</v>
      </c>
      <c r="K76" s="19">
        <f t="shared" si="7"/>
        <v>5.4824047376508478E-2</v>
      </c>
      <c r="M76" s="68">
        <v>150.35833099957986</v>
      </c>
      <c r="N76" s="68">
        <v>185.1036829275202</v>
      </c>
      <c r="P76" s="19">
        <f t="shared" si="8"/>
        <v>0.23108364995111197</v>
      </c>
    </row>
    <row r="77" spans="1:16" s="54" customFormat="1" ht="13" x14ac:dyDescent="0.3">
      <c r="A77" s="60"/>
      <c r="B77" s="27" t="s">
        <v>15</v>
      </c>
      <c r="C77" s="68">
        <v>80.363317905986577</v>
      </c>
      <c r="D77" s="68">
        <v>122.19028411047721</v>
      </c>
      <c r="F77" s="19">
        <f t="shared" si="6"/>
        <v>0.52047336140877243</v>
      </c>
      <c r="H77" s="68">
        <v>169.90607292730044</v>
      </c>
      <c r="I77" s="68">
        <v>101.11213436830312</v>
      </c>
      <c r="K77" s="19">
        <f t="shared" si="7"/>
        <v>-0.4048939356536887</v>
      </c>
      <c r="M77" s="68">
        <v>250.26939083328702</v>
      </c>
      <c r="N77" s="68">
        <v>223.30241847878034</v>
      </c>
      <c r="P77" s="19">
        <f t="shared" si="8"/>
        <v>-0.10775178005076258</v>
      </c>
    </row>
    <row r="78" spans="1:16" s="54" customFormat="1" ht="13" x14ac:dyDescent="0.3">
      <c r="A78" s="60"/>
      <c r="B78" s="27" t="s">
        <v>12</v>
      </c>
      <c r="C78" s="68">
        <v>36.142689779532915</v>
      </c>
      <c r="D78" s="68">
        <v>19.674234860188122</v>
      </c>
      <c r="F78" s="19">
        <f t="shared" si="6"/>
        <v>-0.45565106027804947</v>
      </c>
      <c r="H78" s="68">
        <v>44.60173820539498</v>
      </c>
      <c r="I78" s="68">
        <v>42.374129706165256</v>
      </c>
      <c r="K78" s="19">
        <f t="shared" si="7"/>
        <v>-4.9944432411386908E-2</v>
      </c>
      <c r="M78" s="68">
        <v>80.744427984927896</v>
      </c>
      <c r="N78" s="68">
        <v>62.048364566353378</v>
      </c>
      <c r="P78" s="19">
        <f t="shared" si="8"/>
        <v>-0.23154617458017546</v>
      </c>
    </row>
    <row r="79" spans="1:16" ht="11.25" customHeight="1" thickBot="1" x14ac:dyDescent="0.3">
      <c r="A79" s="22"/>
      <c r="F79" s="22"/>
      <c r="K79" s="22"/>
      <c r="P79" s="22"/>
    </row>
    <row r="80" spans="1:16" ht="16" thickBot="1" x14ac:dyDescent="0.3">
      <c r="A80" s="30"/>
      <c r="B80" s="31" t="s">
        <v>18</v>
      </c>
      <c r="C80" s="61">
        <v>7668.2502054979122</v>
      </c>
      <c r="D80" s="62">
        <v>7803.586047722797</v>
      </c>
      <c r="F80" s="32">
        <f>IF(C80,D80/C80-1,"")</f>
        <v>1.7648855814309972E-2</v>
      </c>
      <c r="H80" s="61">
        <v>8547.3528903118931</v>
      </c>
      <c r="I80" s="62">
        <v>8335.4831202176792</v>
      </c>
      <c r="K80" s="32">
        <f>IF(H80,I80/H80-1,"")</f>
        <v>-2.4787764447442018E-2</v>
      </c>
      <c r="M80" s="61">
        <v>16215.603095809805</v>
      </c>
      <c r="N80" s="62">
        <v>16139.069167940474</v>
      </c>
      <c r="P80" s="32">
        <f>IF(M80,N80/M80-1,"")</f>
        <v>-4.7197706688509866E-3</v>
      </c>
    </row>
    <row r="81" spans="1:16" ht="6" customHeight="1" x14ac:dyDescent="0.25">
      <c r="A81" s="33"/>
      <c r="B81" s="34"/>
      <c r="C81" s="35"/>
      <c r="D81" s="35"/>
      <c r="E81" s="36"/>
      <c r="F81" s="33"/>
      <c r="G81" s="36"/>
      <c r="H81" s="35"/>
      <c r="I81" s="35"/>
      <c r="J81" s="36"/>
      <c r="K81" s="33"/>
      <c r="L81" s="36"/>
      <c r="M81" s="35"/>
      <c r="N81" s="35"/>
      <c r="O81" s="36"/>
      <c r="P81" s="33"/>
    </row>
    <row r="82" spans="1:16" ht="16.5" customHeight="1" x14ac:dyDescent="0.25">
      <c r="A82" s="22"/>
      <c r="B82" s="37"/>
      <c r="C82" s="38"/>
      <c r="D82" s="38"/>
      <c r="E82" s="39"/>
      <c r="F82" s="30"/>
      <c r="G82" s="39"/>
      <c r="H82" s="38"/>
      <c r="I82" s="38"/>
      <c r="J82" s="39"/>
      <c r="K82" s="30"/>
      <c r="L82" s="39"/>
      <c r="M82" s="38"/>
      <c r="N82" s="38"/>
      <c r="O82" s="39"/>
      <c r="P82" s="30"/>
    </row>
    <row r="83" spans="1:16" ht="6" customHeight="1" x14ac:dyDescent="0.25">
      <c r="A83" s="33"/>
      <c r="B83" s="40"/>
      <c r="C83" s="38"/>
      <c r="D83" s="38"/>
      <c r="E83" s="39"/>
      <c r="F83" s="41"/>
      <c r="G83" s="39"/>
      <c r="H83" s="38"/>
      <c r="I83" s="38"/>
      <c r="J83" s="39"/>
      <c r="K83" s="41"/>
      <c r="L83" s="39"/>
      <c r="M83" s="38"/>
      <c r="N83" s="38"/>
      <c r="O83" s="39"/>
      <c r="P83" s="41"/>
    </row>
    <row r="84" spans="1:16" ht="16.5" customHeight="1" x14ac:dyDescent="0.25">
      <c r="A84" s="22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30"/>
    </row>
    <row r="85" spans="1:16" ht="18" customHeight="1" x14ac:dyDescent="0.25">
      <c r="A85" s="22"/>
      <c r="B85" s="16"/>
      <c r="C85" s="18"/>
      <c r="D85" s="72"/>
      <c r="E85" s="17"/>
      <c r="F85" s="49"/>
      <c r="G85" s="17"/>
      <c r="H85" s="18"/>
      <c r="I85" s="72"/>
      <c r="J85" s="17"/>
      <c r="K85" s="49"/>
      <c r="L85" s="17"/>
      <c r="M85" s="18"/>
      <c r="N85" s="18"/>
      <c r="O85" s="17"/>
      <c r="P85" s="49"/>
    </row>
    <row r="86" spans="1:16" ht="18" customHeight="1" x14ac:dyDescent="0.25">
      <c r="A86" s="22"/>
      <c r="B86" s="16"/>
      <c r="C86" s="15"/>
      <c r="D86" s="72"/>
      <c r="E86" s="17"/>
      <c r="F86" s="50"/>
      <c r="G86" s="17"/>
      <c r="H86" s="15"/>
      <c r="I86" s="72"/>
      <c r="J86" s="17"/>
      <c r="K86" s="50"/>
      <c r="L86" s="17"/>
      <c r="M86" s="15"/>
      <c r="N86" s="15"/>
      <c r="O86" s="17"/>
      <c r="P86" s="50"/>
    </row>
    <row r="87" spans="1:16" ht="18" customHeight="1" x14ac:dyDescent="0.25">
      <c r="A87" s="22"/>
      <c r="B87" s="16"/>
      <c r="C87" s="15"/>
      <c r="D87" s="15"/>
      <c r="E87" s="17"/>
      <c r="F87" s="50"/>
      <c r="G87" s="17"/>
      <c r="H87" s="15"/>
      <c r="I87" s="15"/>
      <c r="J87" s="17"/>
      <c r="K87" s="50"/>
      <c r="L87" s="17"/>
      <c r="M87" s="15"/>
      <c r="N87" s="15"/>
      <c r="O87" s="17"/>
      <c r="P87" s="50"/>
    </row>
    <row r="88" spans="1:16" ht="18" customHeight="1" x14ac:dyDescent="0.25">
      <c r="A88" s="22"/>
      <c r="B88" s="51"/>
      <c r="C88" s="52"/>
      <c r="D88" s="52"/>
      <c r="E88" s="39"/>
      <c r="F88" s="50"/>
      <c r="G88" s="39"/>
      <c r="H88" s="52"/>
      <c r="I88" s="52"/>
      <c r="J88" s="39"/>
      <c r="K88" s="50"/>
      <c r="L88" s="39"/>
      <c r="M88" s="52"/>
      <c r="N88" s="52"/>
      <c r="O88" s="39"/>
      <c r="P88" s="50"/>
    </row>
    <row r="89" spans="1:16" x14ac:dyDescent="0.25">
      <c r="A89" s="45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</row>
    <row r="90" spans="1:16" s="39" customFormat="1" x14ac:dyDescent="0.25">
      <c r="A90" s="53"/>
      <c r="F90" s="53"/>
      <c r="K90" s="53"/>
      <c r="P90" s="53"/>
    </row>
    <row r="91" spans="1:16" s="39" customFormat="1" ht="44.15" customHeight="1" x14ac:dyDescent="0.25">
      <c r="A91" s="53"/>
      <c r="F91" s="53"/>
      <c r="K91" s="53"/>
      <c r="P91" s="53"/>
    </row>
    <row r="92" spans="1:16" s="39" customFormat="1" x14ac:dyDescent="0.25">
      <c r="A92" s="53"/>
      <c r="F92" s="53"/>
      <c r="K92" s="53"/>
      <c r="P92" s="53"/>
    </row>
    <row r="99" spans="2:15" s="20" customFormat="1" x14ac:dyDescent="0.25">
      <c r="B99" s="22"/>
      <c r="C99" s="22"/>
      <c r="D99" s="22"/>
      <c r="E99" s="22"/>
      <c r="G99" s="22"/>
      <c r="H99" s="22"/>
      <c r="I99" s="22"/>
      <c r="J99" s="22"/>
      <c r="L99" s="22"/>
      <c r="M99" s="22"/>
      <c r="N99" s="22"/>
      <c r="O99" s="22"/>
    </row>
    <row r="100" spans="2:15" s="20" customFormat="1" x14ac:dyDescent="0.25">
      <c r="B100" s="22"/>
      <c r="C100" s="22"/>
      <c r="D100" s="22"/>
      <c r="E100" s="22"/>
      <c r="G100" s="22"/>
      <c r="H100" s="22"/>
      <c r="I100" s="22"/>
      <c r="J100" s="22"/>
      <c r="L100" s="22"/>
      <c r="M100" s="22"/>
      <c r="N100" s="22"/>
      <c r="O100" s="22"/>
    </row>
    <row r="101" spans="2:15" s="20" customFormat="1" x14ac:dyDescent="0.25">
      <c r="B101" s="22"/>
      <c r="C101" s="22"/>
      <c r="D101" s="22"/>
      <c r="E101" s="22"/>
      <c r="G101" s="22"/>
      <c r="H101" s="22"/>
      <c r="I101" s="22"/>
      <c r="J101" s="22"/>
      <c r="L101" s="22"/>
      <c r="M101" s="22"/>
      <c r="N101" s="22"/>
      <c r="O101" s="22"/>
    </row>
    <row r="102" spans="2:15" s="20" customFormat="1" x14ac:dyDescent="0.25">
      <c r="B102" s="22"/>
      <c r="C102" s="22"/>
      <c r="D102" s="22"/>
      <c r="E102" s="22"/>
      <c r="G102" s="22"/>
      <c r="H102" s="22"/>
      <c r="I102" s="22"/>
      <c r="J102" s="22"/>
      <c r="L102" s="22"/>
      <c r="M102" s="22"/>
      <c r="N102" s="22"/>
      <c r="O102" s="22"/>
    </row>
    <row r="103" spans="2:15" s="20" customFormat="1" x14ac:dyDescent="0.25">
      <c r="B103" s="22"/>
      <c r="C103" s="22"/>
      <c r="D103" s="22"/>
      <c r="E103" s="22"/>
      <c r="G103" s="22"/>
      <c r="H103" s="22"/>
      <c r="I103" s="22"/>
      <c r="J103" s="22"/>
      <c r="L103" s="22"/>
      <c r="M103" s="22"/>
      <c r="N103" s="22"/>
      <c r="O103" s="22"/>
    </row>
    <row r="104" spans="2:15" s="20" customFormat="1" x14ac:dyDescent="0.25">
      <c r="B104" s="22"/>
      <c r="C104" s="22"/>
      <c r="D104" s="22"/>
      <c r="E104" s="22"/>
      <c r="G104" s="22"/>
      <c r="H104" s="22"/>
      <c r="I104" s="22"/>
      <c r="J104" s="22"/>
      <c r="L104" s="22"/>
      <c r="M104" s="22"/>
      <c r="N104" s="22"/>
      <c r="O104" s="22"/>
    </row>
    <row r="105" spans="2:15" s="20" customFormat="1" x14ac:dyDescent="0.25">
      <c r="B105" s="22"/>
      <c r="C105" s="22"/>
      <c r="D105" s="22"/>
      <c r="E105" s="22"/>
      <c r="G105" s="22"/>
      <c r="H105" s="22"/>
      <c r="I105" s="22"/>
      <c r="J105" s="22"/>
      <c r="L105" s="22"/>
      <c r="M105" s="22"/>
      <c r="N105" s="22"/>
      <c r="O105" s="22"/>
    </row>
    <row r="106" spans="2:15" s="20" customFormat="1" x14ac:dyDescent="0.25">
      <c r="B106" s="22"/>
      <c r="C106" s="22"/>
      <c r="D106" s="22"/>
      <c r="E106" s="22"/>
      <c r="G106" s="22"/>
      <c r="H106" s="22"/>
      <c r="I106" s="22"/>
      <c r="J106" s="22"/>
      <c r="L106" s="22"/>
      <c r="M106" s="22"/>
      <c r="N106" s="22"/>
      <c r="O106" s="22"/>
    </row>
    <row r="107" spans="2:15" s="20" customFormat="1" x14ac:dyDescent="0.25">
      <c r="B107" s="22"/>
      <c r="C107" s="22"/>
      <c r="D107" s="22"/>
      <c r="E107" s="22"/>
      <c r="G107" s="22"/>
      <c r="H107" s="22"/>
      <c r="I107" s="22"/>
      <c r="J107" s="22"/>
      <c r="L107" s="22"/>
      <c r="M107" s="22"/>
      <c r="N107" s="22"/>
      <c r="O107" s="22"/>
    </row>
    <row r="108" spans="2:15" s="20" customFormat="1" x14ac:dyDescent="0.25">
      <c r="B108" s="22"/>
      <c r="C108" s="22"/>
      <c r="D108" s="22"/>
      <c r="E108" s="22"/>
      <c r="G108" s="22"/>
      <c r="H108" s="22"/>
      <c r="I108" s="22"/>
      <c r="J108" s="22"/>
      <c r="L108" s="22"/>
      <c r="M108" s="22"/>
      <c r="N108" s="22"/>
      <c r="O108" s="22"/>
    </row>
    <row r="109" spans="2:15" s="20" customFormat="1" x14ac:dyDescent="0.25">
      <c r="B109" s="22"/>
      <c r="C109" s="22"/>
      <c r="D109" s="22"/>
      <c r="E109" s="22"/>
      <c r="G109" s="22"/>
      <c r="H109" s="22"/>
      <c r="I109" s="22"/>
      <c r="J109" s="22"/>
      <c r="L109" s="22"/>
      <c r="M109" s="22"/>
      <c r="N109" s="22"/>
      <c r="O109" s="22"/>
    </row>
    <row r="110" spans="2:15" s="20" customFormat="1" x14ac:dyDescent="0.25">
      <c r="B110" s="22"/>
      <c r="C110" s="22"/>
      <c r="D110" s="22"/>
      <c r="E110" s="22"/>
      <c r="G110" s="22"/>
      <c r="H110" s="22"/>
      <c r="I110" s="22"/>
      <c r="J110" s="22"/>
      <c r="L110" s="22"/>
      <c r="M110" s="22"/>
      <c r="N110" s="22"/>
      <c r="O110" s="22"/>
    </row>
    <row r="111" spans="2:15" s="20" customFormat="1" x14ac:dyDescent="0.25">
      <c r="B111" s="22"/>
      <c r="C111" s="22"/>
      <c r="D111" s="22"/>
      <c r="E111" s="22"/>
      <c r="G111" s="22"/>
      <c r="H111" s="22"/>
      <c r="I111" s="22"/>
      <c r="J111" s="22"/>
      <c r="L111" s="22"/>
      <c r="M111" s="22"/>
      <c r="N111" s="22"/>
      <c r="O111" s="22"/>
    </row>
    <row r="112" spans="2:15" s="20" customFormat="1" x14ac:dyDescent="0.25">
      <c r="B112" s="22"/>
      <c r="C112" s="22"/>
      <c r="D112" s="22"/>
      <c r="E112" s="22"/>
      <c r="G112" s="22"/>
      <c r="H112" s="22"/>
      <c r="I112" s="22"/>
      <c r="J112" s="22"/>
      <c r="L112" s="22"/>
      <c r="M112" s="22"/>
      <c r="N112" s="22"/>
      <c r="O112" s="22"/>
    </row>
    <row r="113" spans="2:15" s="20" customFormat="1" x14ac:dyDescent="0.25">
      <c r="B113" s="22"/>
      <c r="C113" s="22"/>
      <c r="D113" s="22"/>
      <c r="E113" s="22"/>
      <c r="G113" s="22"/>
      <c r="H113" s="22"/>
      <c r="I113" s="22"/>
      <c r="J113" s="22"/>
      <c r="L113" s="22"/>
      <c r="M113" s="22"/>
      <c r="N113" s="22"/>
      <c r="O113" s="22"/>
    </row>
    <row r="114" spans="2:15" s="20" customFormat="1" x14ac:dyDescent="0.25">
      <c r="B114" s="22"/>
      <c r="C114" s="22"/>
      <c r="D114" s="22"/>
      <c r="E114" s="22"/>
      <c r="G114" s="22"/>
      <c r="H114" s="22"/>
      <c r="I114" s="22"/>
      <c r="J114" s="22"/>
      <c r="L114" s="22"/>
      <c r="M114" s="22"/>
      <c r="N114" s="22"/>
      <c r="O114" s="22"/>
    </row>
    <row r="115" spans="2:15" s="20" customFormat="1" x14ac:dyDescent="0.25">
      <c r="B115" s="22"/>
      <c r="C115" s="22"/>
      <c r="D115" s="22"/>
      <c r="E115" s="22"/>
      <c r="G115" s="22"/>
      <c r="H115" s="22"/>
      <c r="I115" s="22"/>
      <c r="J115" s="22"/>
      <c r="L115" s="22"/>
      <c r="M115" s="22"/>
      <c r="N115" s="22"/>
      <c r="O115" s="22"/>
    </row>
    <row r="116" spans="2:15" s="20" customFormat="1" x14ac:dyDescent="0.25">
      <c r="B116" s="22"/>
      <c r="C116" s="22"/>
      <c r="D116" s="22"/>
      <c r="E116" s="22"/>
      <c r="G116" s="22"/>
      <c r="H116" s="22"/>
      <c r="I116" s="22"/>
      <c r="J116" s="22"/>
      <c r="L116" s="22"/>
      <c r="M116" s="22"/>
      <c r="N116" s="22"/>
      <c r="O116" s="22"/>
    </row>
    <row r="117" spans="2:15" s="20" customFormat="1" x14ac:dyDescent="0.25">
      <c r="B117" s="22"/>
      <c r="C117" s="22"/>
      <c r="D117" s="22"/>
      <c r="E117" s="22"/>
      <c r="G117" s="22"/>
      <c r="H117" s="22"/>
      <c r="I117" s="22"/>
      <c r="J117" s="22"/>
      <c r="L117" s="22"/>
      <c r="M117" s="22"/>
      <c r="N117" s="22"/>
      <c r="O117" s="22"/>
    </row>
    <row r="118" spans="2:15" s="20" customFormat="1" x14ac:dyDescent="0.25">
      <c r="B118" s="22"/>
      <c r="C118" s="22"/>
      <c r="D118" s="22"/>
      <c r="E118" s="22"/>
      <c r="G118" s="22"/>
      <c r="H118" s="22"/>
      <c r="I118" s="22"/>
      <c r="J118" s="22"/>
      <c r="L118" s="22"/>
      <c r="M118" s="22"/>
      <c r="N118" s="22"/>
      <c r="O118" s="22"/>
    </row>
    <row r="119" spans="2:15" s="20" customFormat="1" x14ac:dyDescent="0.25">
      <c r="B119" s="22"/>
      <c r="C119" s="22"/>
      <c r="D119" s="22"/>
      <c r="E119" s="22"/>
      <c r="G119" s="22"/>
      <c r="H119" s="22"/>
      <c r="I119" s="22"/>
      <c r="J119" s="22"/>
      <c r="L119" s="22"/>
      <c r="M119" s="22"/>
      <c r="N119" s="22"/>
      <c r="O119" s="22"/>
    </row>
    <row r="120" spans="2:15" s="20" customFormat="1" x14ac:dyDescent="0.25">
      <c r="B120" s="22"/>
      <c r="C120" s="22"/>
      <c r="D120" s="22"/>
      <c r="E120" s="22"/>
      <c r="G120" s="22"/>
      <c r="H120" s="22"/>
      <c r="I120" s="22"/>
      <c r="J120" s="22"/>
      <c r="L120" s="22"/>
      <c r="M120" s="22"/>
      <c r="N120" s="22"/>
      <c r="O120" s="22"/>
    </row>
    <row r="121" spans="2:15" s="20" customFormat="1" x14ac:dyDescent="0.25">
      <c r="B121" s="22"/>
      <c r="C121" s="22"/>
      <c r="D121" s="22"/>
      <c r="E121" s="22"/>
      <c r="G121" s="22"/>
      <c r="H121" s="22"/>
      <c r="I121" s="22"/>
      <c r="J121" s="22"/>
      <c r="L121" s="22"/>
      <c r="M121" s="22"/>
      <c r="N121" s="22"/>
      <c r="O121" s="22"/>
    </row>
    <row r="122" spans="2:15" s="20" customFormat="1" x14ac:dyDescent="0.25">
      <c r="B122" s="22"/>
      <c r="C122" s="22"/>
      <c r="D122" s="22"/>
      <c r="E122" s="22"/>
      <c r="G122" s="22"/>
      <c r="H122" s="22"/>
      <c r="I122" s="22"/>
      <c r="J122" s="22"/>
      <c r="L122" s="22"/>
      <c r="M122" s="22"/>
      <c r="N122" s="22"/>
      <c r="O122" s="22"/>
    </row>
    <row r="123" spans="2:15" s="20" customFormat="1" x14ac:dyDescent="0.25">
      <c r="B123" s="22"/>
      <c r="C123" s="22"/>
      <c r="D123" s="22"/>
      <c r="E123" s="22"/>
      <c r="G123" s="22"/>
      <c r="H123" s="22"/>
      <c r="I123" s="22"/>
      <c r="J123" s="22"/>
      <c r="L123" s="22"/>
      <c r="M123" s="22"/>
      <c r="N123" s="22"/>
      <c r="O123" s="22"/>
    </row>
    <row r="124" spans="2:15" s="20" customFormat="1" x14ac:dyDescent="0.25">
      <c r="B124" s="22"/>
      <c r="C124" s="22"/>
      <c r="D124" s="22"/>
      <c r="E124" s="22"/>
      <c r="G124" s="22"/>
      <c r="H124" s="22"/>
      <c r="I124" s="22"/>
      <c r="J124" s="22"/>
      <c r="L124" s="22"/>
      <c r="M124" s="22"/>
      <c r="N124" s="22"/>
      <c r="O124" s="22"/>
    </row>
    <row r="125" spans="2:15" s="20" customFormat="1" x14ac:dyDescent="0.25">
      <c r="B125" s="22"/>
      <c r="C125" s="22"/>
      <c r="D125" s="22"/>
      <c r="E125" s="22"/>
      <c r="G125" s="22"/>
      <c r="H125" s="22"/>
      <c r="I125" s="22"/>
      <c r="J125" s="22"/>
      <c r="L125" s="22"/>
      <c r="M125" s="22"/>
      <c r="N125" s="22"/>
      <c r="O125" s="22"/>
    </row>
    <row r="126" spans="2:15" s="20" customFormat="1" x14ac:dyDescent="0.25">
      <c r="B126" s="22"/>
      <c r="C126" s="22"/>
      <c r="D126" s="22"/>
      <c r="E126" s="22"/>
      <c r="G126" s="22"/>
      <c r="H126" s="22"/>
      <c r="I126" s="22"/>
      <c r="J126" s="22"/>
      <c r="L126" s="22"/>
      <c r="M126" s="22"/>
      <c r="N126" s="22"/>
      <c r="O126" s="22"/>
    </row>
    <row r="127" spans="2:15" s="20" customFormat="1" x14ac:dyDescent="0.25">
      <c r="B127" s="22"/>
      <c r="C127" s="22"/>
      <c r="D127" s="22"/>
      <c r="E127" s="22"/>
      <c r="G127" s="22"/>
      <c r="H127" s="22"/>
      <c r="I127" s="22"/>
      <c r="J127" s="22"/>
      <c r="L127" s="22"/>
      <c r="M127" s="22"/>
      <c r="N127" s="22"/>
      <c r="O127" s="22"/>
    </row>
    <row r="128" spans="2:15" s="20" customFormat="1" x14ac:dyDescent="0.25">
      <c r="B128" s="22"/>
      <c r="C128" s="22"/>
      <c r="D128" s="22"/>
      <c r="E128" s="22"/>
      <c r="G128" s="22"/>
      <c r="H128" s="22"/>
      <c r="I128" s="22"/>
      <c r="J128" s="22"/>
      <c r="L128" s="22"/>
      <c r="M128" s="22"/>
      <c r="N128" s="22"/>
      <c r="O128" s="22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</sheetData>
  <mergeCells count="9">
    <mergeCell ref="C5:F5"/>
    <mergeCell ref="C33:F33"/>
    <mergeCell ref="C61:F61"/>
    <mergeCell ref="M5:P5"/>
    <mergeCell ref="M33:P33"/>
    <mergeCell ref="M61:P61"/>
    <mergeCell ref="H61:K61"/>
    <mergeCell ref="H5:K5"/>
    <mergeCell ref="H33:K3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96FAEF74-F89C-45EE-BB2E-726737260EE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summary_02 2025</vt:lpstr>
      <vt:lpstr>szacunek rynku_02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Katarzyna Ostrowska</cp:lastModifiedBy>
  <dcterms:created xsi:type="dcterms:W3CDTF">2025-01-15T14:40:47Z</dcterms:created>
  <dcterms:modified xsi:type="dcterms:W3CDTF">2025-03-20T10:43:38Z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