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04-2025\"/>
    </mc:Choice>
  </mc:AlternateContent>
  <xr:revisionPtr revIDLastSave="0" documentId="8_{98F6238A-5B35-4AFE-A5D1-F791294E1742}" xr6:coauthVersionLast="47" xr6:coauthVersionMax="47" xr10:uidLastSave="{00000000-0000-0000-0000-000000000000}"/>
  <bookViews>
    <workbookView xWindow="-110" yWindow="-110" windowWidth="19420" windowHeight="10300" xr2:uid="{71ECBEB2-2687-4063-A597-2A60A7860EDA}"/>
  </bookViews>
  <sheets>
    <sheet name="summary_04 2025" sheetId="4" r:id="rId1"/>
    <sheet name="szacunek rynku_04 2025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v" localSheetId="0">#REF!</definedName>
    <definedName name="v" localSheetId="1">#REF!</definedName>
    <definedName name="v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8" i="3" l="1"/>
  <c r="H78" i="3"/>
  <c r="I77" i="3"/>
  <c r="H77" i="3"/>
  <c r="I76" i="3"/>
  <c r="H76" i="3"/>
  <c r="I75" i="3"/>
  <c r="H75" i="3"/>
  <c r="I74" i="3"/>
  <c r="N74" i="3" s="1"/>
  <c r="H74" i="3"/>
  <c r="M74" i="3" s="1"/>
  <c r="I73" i="3"/>
  <c r="H73" i="3"/>
  <c r="I72" i="3"/>
  <c r="H72" i="3"/>
  <c r="I71" i="3"/>
  <c r="H71" i="3"/>
  <c r="I70" i="3"/>
  <c r="N70" i="3" s="1"/>
  <c r="H70" i="3"/>
  <c r="M70" i="3" s="1"/>
  <c r="I69" i="3"/>
  <c r="N69" i="3" s="1"/>
  <c r="H69" i="3"/>
  <c r="M69" i="3" s="1"/>
  <c r="I68" i="3"/>
  <c r="N68" i="3" s="1"/>
  <c r="N63" i="3" s="1"/>
  <c r="N80" i="3" s="1"/>
  <c r="H68" i="3"/>
  <c r="M68" i="3" s="1"/>
  <c r="I67" i="3"/>
  <c r="N67" i="3" s="1"/>
  <c r="N66" i="3" s="1"/>
  <c r="H67" i="3"/>
  <c r="I66" i="3"/>
  <c r="H66" i="3"/>
  <c r="I65" i="3"/>
  <c r="H65" i="3"/>
  <c r="I64" i="3"/>
  <c r="N64" i="3" s="1"/>
  <c r="H64" i="3"/>
  <c r="M64" i="3" s="1"/>
  <c r="I63" i="3"/>
  <c r="I80" i="3" s="1"/>
  <c r="H63" i="3"/>
  <c r="H80" i="3" s="1"/>
  <c r="N23" i="3"/>
  <c r="M23" i="3"/>
  <c r="N22" i="3"/>
  <c r="M22" i="3"/>
  <c r="N21" i="3"/>
  <c r="M21" i="3"/>
  <c r="N20" i="3"/>
  <c r="M20" i="3"/>
  <c r="N19" i="3"/>
  <c r="M19" i="3"/>
  <c r="M17" i="3" s="1"/>
  <c r="N18" i="3"/>
  <c r="N17" i="3" s="1"/>
  <c r="M18" i="3"/>
  <c r="N16" i="3"/>
  <c r="M16" i="3"/>
  <c r="N15" i="3"/>
  <c r="M15" i="3"/>
  <c r="N14" i="3"/>
  <c r="M14" i="3"/>
  <c r="N13" i="3"/>
  <c r="M13" i="3"/>
  <c r="M11" i="3" s="1"/>
  <c r="N12" i="3"/>
  <c r="N11" i="3" s="1"/>
  <c r="M12" i="3"/>
  <c r="N10" i="3"/>
  <c r="M10" i="3"/>
  <c r="N9" i="3"/>
  <c r="M9" i="3"/>
  <c r="M8" i="3"/>
  <c r="M25" i="3" s="1"/>
  <c r="N50" i="3"/>
  <c r="M50" i="3"/>
  <c r="N49" i="3"/>
  <c r="M49" i="3"/>
  <c r="N48" i="3"/>
  <c r="M48" i="3"/>
  <c r="N47" i="3"/>
  <c r="M47" i="3"/>
  <c r="N46" i="3"/>
  <c r="M46" i="3"/>
  <c r="N45" i="3"/>
  <c r="N44" i="3" s="1"/>
  <c r="M45" i="3"/>
  <c r="M44" i="3" s="1"/>
  <c r="N43" i="3"/>
  <c r="M43" i="3"/>
  <c r="N42" i="3"/>
  <c r="M42" i="3"/>
  <c r="N41" i="3"/>
  <c r="M41" i="3"/>
  <c r="N40" i="3"/>
  <c r="M40" i="3"/>
  <c r="N39" i="3"/>
  <c r="N38" i="3" s="1"/>
  <c r="M39" i="3"/>
  <c r="M38" i="3" s="1"/>
  <c r="N37" i="3"/>
  <c r="M37" i="3"/>
  <c r="N36" i="3"/>
  <c r="M36" i="3"/>
  <c r="N78" i="3"/>
  <c r="N77" i="3"/>
  <c r="N76" i="3"/>
  <c r="N75" i="3"/>
  <c r="N73" i="3"/>
  <c r="N71" i="3"/>
  <c r="N65" i="3"/>
  <c r="M78" i="3"/>
  <c r="M77" i="3"/>
  <c r="M76" i="3"/>
  <c r="M75" i="3"/>
  <c r="M73" i="3"/>
  <c r="M72" i="3" s="1"/>
  <c r="M71" i="3"/>
  <c r="M67" i="3"/>
  <c r="M65" i="3"/>
  <c r="D80" i="3"/>
  <c r="C80" i="3"/>
  <c r="D78" i="3"/>
  <c r="C78" i="3"/>
  <c r="D77" i="3"/>
  <c r="C77" i="3"/>
  <c r="D76" i="3"/>
  <c r="C76" i="3"/>
  <c r="D75" i="3"/>
  <c r="C75" i="3"/>
  <c r="D74" i="3"/>
  <c r="C74" i="3"/>
  <c r="D73" i="3"/>
  <c r="C73" i="3"/>
  <c r="D72" i="3"/>
  <c r="C72" i="3"/>
  <c r="D71" i="3"/>
  <c r="C71" i="3"/>
  <c r="D70" i="3"/>
  <c r="C70" i="3"/>
  <c r="D69" i="3"/>
  <c r="C69" i="3"/>
  <c r="D68" i="3"/>
  <c r="C68" i="3"/>
  <c r="D67" i="3"/>
  <c r="C67" i="3"/>
  <c r="D66" i="3"/>
  <c r="C66" i="3"/>
  <c r="D65" i="3"/>
  <c r="C65" i="3"/>
  <c r="D64" i="3"/>
  <c r="C64" i="3"/>
  <c r="D63" i="3"/>
  <c r="C63" i="3"/>
  <c r="N72" i="3" l="1"/>
  <c r="M63" i="3"/>
  <c r="M66" i="3"/>
  <c r="N8" i="3"/>
  <c r="N25" i="3" s="1"/>
  <c r="M35" i="3"/>
  <c r="M52" i="3" s="1"/>
  <c r="N35" i="3"/>
  <c r="N52" i="3" s="1"/>
  <c r="M80" i="3"/>
  <c r="M61" i="3" l="1"/>
  <c r="M33" i="3"/>
  <c r="K16" i="4" l="1"/>
  <c r="K15" i="4"/>
  <c r="K14" i="4"/>
  <c r="N62" i="3"/>
  <c r="M62" i="3"/>
  <c r="P80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64" i="3"/>
  <c r="P63" i="3"/>
  <c r="P62" i="3"/>
  <c r="P34" i="3"/>
  <c r="N34" i="3"/>
  <c r="M34" i="3"/>
  <c r="P52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25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C61" i="3" l="1"/>
  <c r="C33" i="3"/>
  <c r="F80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D62" i="3"/>
  <c r="C62" i="3"/>
  <c r="F52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D34" i="3"/>
  <c r="C34" i="3"/>
  <c r="F25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J11" i="4" l="1"/>
  <c r="N114" i="4"/>
  <c r="N113" i="4"/>
  <c r="N112" i="4"/>
  <c r="N111" i="4"/>
  <c r="N110" i="4"/>
  <c r="J110" i="4"/>
  <c r="J16" i="4"/>
  <c r="J15" i="4"/>
  <c r="J14" i="4"/>
  <c r="N79" i="4"/>
  <c r="N78" i="4"/>
  <c r="N77" i="4"/>
  <c r="J77" i="4"/>
  <c r="N47" i="4"/>
  <c r="N46" i="4"/>
  <c r="N45" i="4"/>
  <c r="N44" i="4"/>
  <c r="J44" i="4"/>
  <c r="J45" i="4" s="1"/>
  <c r="N11" i="4"/>
  <c r="N12" i="4" s="1"/>
  <c r="K18" i="3" l="1"/>
  <c r="K19" i="3"/>
  <c r="K20" i="3"/>
  <c r="K45" i="3"/>
  <c r="K46" i="3"/>
  <c r="K47" i="3"/>
  <c r="K48" i="3"/>
  <c r="K73" i="3"/>
  <c r="K74" i="3"/>
  <c r="K75" i="3"/>
  <c r="J111" i="4"/>
  <c r="J78" i="4"/>
  <c r="J12" i="4"/>
  <c r="K78" i="3" l="1"/>
  <c r="K77" i="3"/>
  <c r="K76" i="3"/>
  <c r="K72" i="3"/>
  <c r="K71" i="3"/>
  <c r="K70" i="3"/>
  <c r="K69" i="3"/>
  <c r="K68" i="3"/>
  <c r="K67" i="3"/>
  <c r="K65" i="3"/>
  <c r="K64" i="3"/>
  <c r="K62" i="3"/>
  <c r="I62" i="3"/>
  <c r="H62" i="3"/>
  <c r="H61" i="3"/>
  <c r="K50" i="3"/>
  <c r="K49" i="3"/>
  <c r="K44" i="3"/>
  <c r="K43" i="3"/>
  <c r="K42" i="3"/>
  <c r="K41" i="3"/>
  <c r="K40" i="3"/>
  <c r="K39" i="3"/>
  <c r="K38" i="3"/>
  <c r="K37" i="3"/>
  <c r="K36" i="3"/>
  <c r="K34" i="3"/>
  <c r="I34" i="3"/>
  <c r="H34" i="3"/>
  <c r="H33" i="3"/>
  <c r="K23" i="3"/>
  <c r="K22" i="3"/>
  <c r="K21" i="3"/>
  <c r="K17" i="3"/>
  <c r="K16" i="3"/>
  <c r="K15" i="3"/>
  <c r="K14" i="3"/>
  <c r="K13" i="3"/>
  <c r="K12" i="3"/>
  <c r="K10" i="3"/>
  <c r="K9" i="3"/>
  <c r="K11" i="3" l="1"/>
  <c r="K66" i="3"/>
  <c r="K80" i="3"/>
  <c r="K52" i="3"/>
  <c r="K25" i="3"/>
  <c r="K8" i="3"/>
  <c r="K35" i="3"/>
  <c r="K63" i="3"/>
</calcChain>
</file>

<file path=xl/sharedStrings.xml><?xml version="1.0" encoding="utf-8"?>
<sst xmlns="http://schemas.openxmlformats.org/spreadsheetml/2006/main" count="108" uniqueCount="53">
  <si>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</si>
  <si>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</si>
  <si>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</si>
  <si>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</si>
  <si>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</si>
  <si>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</si>
  <si>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</si>
  <si>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</si>
  <si>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</si>
  <si>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</si>
  <si>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</si>
  <si>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</si>
  <si>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</si>
  <si>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</si>
  <si>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</si>
  <si>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</si>
  <si>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</si>
  <si>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</si>
  <si>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</si>
  <si>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</si>
  <si>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</si>
  <si>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</si>
  <si>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</si>
  <si>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</si>
  <si>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</si>
  <si>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</si>
  <si>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</si>
  <si>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</si>
  <si>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</si>
  <si>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</si>
  <si>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</si>
  <si>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</si>
  <si>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</si>
  <si>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ciężarowe pow. 3.5t</t>
  </si>
  <si>
    <t>L+P</t>
  </si>
  <si>
    <t>04 2025</t>
  </si>
  <si>
    <t>FINANSOWANIE POJAZDÓW LEKKICH - kwiecień 2025r. 
Łączne finansowanie leasingiem i pożyczką</t>
  </si>
  <si>
    <t>04/2025</t>
  </si>
  <si>
    <t>FINANSOWANIE POJAZDÓW CIĘŻKICH - kwiecień 2025r. 
Łączne finansowanie leasingiem i pożyczką</t>
  </si>
  <si>
    <t>FINANSOWANIE MASZYN - kwiecień 2025r. 
Łączne finansowanie leasingiem i pożyczką</t>
  </si>
  <si>
    <t>I-III 2025 vs I-III 2024</t>
  </si>
  <si>
    <t>I-III 2024</t>
  </si>
  <si>
    <t>I-III 2025</t>
  </si>
  <si>
    <t>I-III 25 /
I-III 24</t>
  </si>
  <si>
    <t>IV 2025 vs IV 2024</t>
  </si>
  <si>
    <t>IV 2024</t>
  </si>
  <si>
    <t>IV 2025</t>
  </si>
  <si>
    <t>IV 25 /
IV 24</t>
  </si>
  <si>
    <t>I-IV 2025 vs I-IV 2024</t>
  </si>
  <si>
    <t>I-IV 2024</t>
  </si>
  <si>
    <t>I-IV 2025</t>
  </si>
  <si>
    <t>I-IV 25 /
I-IV 24</t>
  </si>
  <si>
    <t>Związek Polskiego Leasingu, Warszawa, dnia 15-05-2025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</si>
</sst>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23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6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</cellStyleXfs>
  <cellXfs count="7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0" fontId="16" fillId="3" borderId="0" xfId="1" applyFont="1" applyFill="1" applyBorder="1" applyAlignment="1">
      <alignment vertical="center"/>
    </xf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3" fontId="4" fillId="0" borderId="0" xfId="2" applyNumberFormat="1" applyFont="1" applyFill="1" applyBorder="1"/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164" fontId="6" fillId="0" borderId="0" xfId="1" applyNumberFormat="1" applyFont="1" applyBorder="1"/>
    <xf numFmtId="0" fontId="2" fillId="2" borderId="0" xfId="0" applyFont="1" applyFill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22" fillId="0" borderId="0" xfId="1" applyFont="1"/>
  </cellXfs>
  <cellStyles count="6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F73711"/>
      <color rgb="FFBEFF2F"/>
      <color rgb="FFA7CFEA"/>
      <color rgb="FF7E93A5"/>
      <color rgb="FF5B9BD6"/>
      <color rgb="FF0C35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04/2025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84161379368476"/>
          <c:y val="2.1597221233260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'summary_04 2025'!$I$11:$I$12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'summary_04 2025'!$J$11:$J$12</c:f>
              <c:numCache>
                <c:formatCode>0.0%</c:formatCode>
                <c:ptCount val="2"/>
                <c:pt idx="0">
                  <c:v>0.93893537477339473</c:v>
                </c:pt>
                <c:pt idx="1">
                  <c:v>6.1064625226605274E-2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04/2025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3136800386863459"/>
          <c:y val="1.300943038734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'summary_04 2025'!$M$11:$M$12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'summary_04 2025'!$N$11:$N$12</c:f>
              <c:numCache>
                <c:formatCode>0.0%</c:formatCode>
                <c:ptCount val="2"/>
                <c:pt idx="0">
                  <c:v>0.88386733849593591</c:v>
                </c:pt>
                <c:pt idx="1">
                  <c:v>0.11613266150406409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04/2025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'summary_04 2025'!$I$44:$I$45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'summary_04 2025'!$J$44:$J$45</c:f>
              <c:numCache>
                <c:formatCode>0.0%</c:formatCode>
                <c:ptCount val="2"/>
                <c:pt idx="0">
                  <c:v>0.91421749223394988</c:v>
                </c:pt>
                <c:pt idx="1">
                  <c:v>8.578250776605012E-2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04/2025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285296785549088"/>
          <c:y val="2.1613835784488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3.1431842226298037E-2"/>
                  <c:y val="-0.1298630908398902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187086261863668"/>
                      <c:h val="0.1615635577723259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'summary_04 2025'!$M$44:$M$47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'summary_04 2025'!$N$44:$N$47</c:f>
              <c:numCache>
                <c:formatCode>0.0%</c:formatCode>
                <c:ptCount val="4"/>
                <c:pt idx="0">
                  <c:v>0.23853727908962233</c:v>
                </c:pt>
                <c:pt idx="1">
                  <c:v>0.44929118695955944</c:v>
                </c:pt>
                <c:pt idx="2">
                  <c:v>0.21159918014597612</c:v>
                </c:pt>
                <c:pt idx="3">
                  <c:v>0.10057235380484221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04/2025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'summary_04 2025'!$I$77:$I$78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'summary_04 2025'!$J$77:$J$78</c:f>
              <c:numCache>
                <c:formatCode>0%</c:formatCode>
                <c:ptCount val="2"/>
                <c:pt idx="0">
                  <c:v>0.62271599859345694</c:v>
                </c:pt>
                <c:pt idx="1">
                  <c:v>0.37728400140654306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04/2025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layout>
                <c:manualLayout>
                  <c:x val="4.2774848987568261E-2"/>
                  <c:y val="-9.604175553616106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-4.0286198543409735E-4"/>
                  <c:y val="8.92906034156983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33135211163034"/>
                      <c:h val="0.180840003317641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0.14286394590218585"/>
                  <c:y val="-0.12675178503888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635506452688224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'summary_04 2025'!$M$77:$M$80</c:f>
              <c:strCache>
                <c:ptCount val="3"/>
                <c:pt idx="0">
                  <c:v>sprzęt budowlany</c:v>
                </c:pt>
                <c:pt idx="1">
                  <c:v>maszyny rolnicze</c:v>
                </c:pt>
                <c:pt idx="2">
                  <c:v>pozostałe maszyny</c:v>
                </c:pt>
              </c:strCache>
            </c:strRef>
          </c:cat>
          <c:val>
            <c:numRef>
              <c:f>'summary_04 2025'!$N$77:$N$80</c:f>
              <c:numCache>
                <c:formatCode>0%</c:formatCode>
                <c:ptCount val="4"/>
                <c:pt idx="0">
                  <c:v>0.17739020663543295</c:v>
                </c:pt>
                <c:pt idx="1">
                  <c:v>0.30312711467609005</c:v>
                </c:pt>
                <c:pt idx="2">
                  <c:v>0.5194826786884772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04/2025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'summary_04 2025'!$I$110:$I$111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'summary_04 2025'!$J$110:$J$111</c:f>
              <c:numCache>
                <c:formatCode>0.0%</c:formatCode>
                <c:ptCount val="2"/>
                <c:pt idx="0">
                  <c:v>0.85540920938849352</c:v>
                </c:pt>
                <c:pt idx="1">
                  <c:v>0.14459079061150648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04/2025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'summary_04 2025'!$M$110:$M$114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'summary_04 2025'!$N$110:$N$114</c:f>
              <c:numCache>
                <c:formatCode>0.0%</c:formatCode>
                <c:ptCount val="5"/>
                <c:pt idx="0">
                  <c:v>0.55830425904858039</c:v>
                </c:pt>
                <c:pt idx="1">
                  <c:v>0.17068304171864873</c:v>
                </c:pt>
                <c:pt idx="2">
                  <c:v>0.22938905400487469</c:v>
                </c:pt>
                <c:pt idx="3">
                  <c:v>1.1655847038906222E-2</c:v>
                </c:pt>
                <c:pt idx="4">
                  <c:v>2.996779818898971E-2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AD6-478B-B5D0-F79D676D48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AD6-478B-B5D0-F79D676D48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AD6-478B-B5D0-F79D676D483E}"/>
              </c:ext>
            </c:extLst>
          </c:dPt>
          <c:dLbls>
            <c:dLbl>
              <c:idx val="0"/>
              <c:layout>
                <c:manualLayout>
                  <c:x val="0.16895690284832071"/>
                  <c:y val="1.751603337700848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1023650876910538"/>
                  <c:y val="-4.86926115945379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27610030465457286"/>
                  <c:y val="-0.1366250603406661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AD6-478B-B5D0-F79D676D483E}"/>
                </c:ext>
              </c:extLst>
            </c:dLbl>
            <c:dLbl>
              <c:idx val="3"/>
              <c:layout>
                <c:manualLayout>
                  <c:x val="3.2967200555769814E-2"/>
                  <c:y val="-0.1821667471208882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037301608676086"/>
                      <c:h val="0.136625060340666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AD6-478B-B5D0-F79D676D483E}"/>
                </c:ext>
              </c:extLst>
            </c:dLbl>
            <c:dLbl>
              <c:idx val="4"/>
              <c:layout>
                <c:manualLayout>
                  <c:x val="0.36676010618293992"/>
                  <c:y val="-0.1576443003930763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AD6-478B-B5D0-F79D676D48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rynku_04 2025'!$B$8,'szacunek rynku_04 2025'!$B$17:$B$23)</c15:sqref>
                  </c15:fullRef>
                </c:ext>
              </c:extLst>
              <c:f>('szacunek rynku_04 2025'!$B$8,'szacunek rynku_04 2025'!$B$17,'szacunek rynku_04 2025'!$B$21:$B$23)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rynku_04 2025'!$H$8,'szacunek rynku_04 2025'!$H$17:$H$23)</c15:sqref>
                  </c15:fullRef>
                </c:ext>
              </c:extLst>
              <c:f>('szacunek rynku_04 2025'!$H$8,'szacunek rynku_04 2025'!$H$17,'szacunek rynku_04 2025'!$H$21:$H$23)</c:f>
              <c:numCache>
                <c:formatCode>#,##0</c:formatCode>
                <c:ptCount val="5"/>
                <c:pt idx="0">
                  <c:v>6315.9447253436583</c:v>
                </c:pt>
                <c:pt idx="1">
                  <c:v>1572.6769140700997</c:v>
                </c:pt>
                <c:pt idx="2">
                  <c:v>65.859080584852151</c:v>
                </c:pt>
                <c:pt idx="3">
                  <c:v>96.733711091159421</c:v>
                </c:pt>
                <c:pt idx="4">
                  <c:v>28.867363327376069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3E0-47A3-87FE-58EA00819A59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3E0-47A3-87FE-58EA00819A59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3E0-47A3-87FE-58EA00819A59}"/>
              </c:ext>
            </c:extLst>
          </c:dPt>
          <c:dLbls>
            <c:dLbl>
              <c:idx val="0"/>
              <c:layout>
                <c:manualLayout>
                  <c:x val="0.13205129204910854"/>
                  <c:y val="-7.41135140032024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030449780217782"/>
                  <c:y val="8.82303738133362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23521636396247456"/>
                  <c:y val="-3.8821364477867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3E0-47A3-87FE-58EA00819A59}"/>
                </c:ext>
              </c:extLst>
            </c:dLbl>
            <c:dLbl>
              <c:idx val="3"/>
              <c:layout>
                <c:manualLayout>
                  <c:x val="-8.8722124310174927E-2"/>
                  <c:y val="-0.167637710245338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158777381797187"/>
                      <c:h val="0.134110168196271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3E0-47A3-87FE-58EA00819A59}"/>
                </c:ext>
              </c:extLst>
            </c:dLbl>
            <c:dLbl>
              <c:idx val="4"/>
              <c:layout>
                <c:manualLayout>
                  <c:x val="0.27235578985128633"/>
                  <c:y val="-9.1759588765869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3E0-47A3-87FE-58EA00819A5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rynku_04 2025'!$B$35,'szacunek rynku_04 2025'!$B$44:$B$50)</c15:sqref>
                  </c15:fullRef>
                </c:ext>
              </c:extLst>
              <c:f>('szacunek rynku_04 2025'!$B$35,'szacunek rynku_04 2025'!$B$44,'szacunek rynku_04 2025'!$B$48:$B$50)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rynku_04 2025'!$H$35,'szacunek rynku_04 2025'!$H$44:$H$50)</c15:sqref>
                  </c15:fullRef>
                </c:ext>
              </c:extLst>
              <c:f>('szacunek rynku_04 2025'!$H$35,'szacunek rynku_04 2025'!$H$44,'szacunek rynku_04 2025'!$H$48:$H$50)</c:f>
              <c:numCache>
                <c:formatCode>#,##0</c:formatCode>
                <c:ptCount val="5"/>
                <c:pt idx="0">
                  <c:v>429.61229732964159</c:v>
                </c:pt>
                <c:pt idx="1">
                  <c:v>728.02590771701534</c:v>
                </c:pt>
                <c:pt idx="2">
                  <c:v>7.1653794504447008</c:v>
                </c:pt>
                <c:pt idx="3">
                  <c:v>17.530331115574931</c:v>
                </c:pt>
                <c:pt idx="4">
                  <c:v>6.7215324856977593E-2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859-434C-AAC6-FC866B105C63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859-434C-AAC6-FC866B105C63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859-434C-AAC6-FC866B105C63}"/>
              </c:ext>
            </c:extLst>
          </c:dPt>
          <c:dLbls>
            <c:dLbl>
              <c:idx val="0"/>
              <c:layout>
                <c:manualLayout>
                  <c:x val="0.12379808629603908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3108976108593993"/>
                  <c:y val="-4.235059119924702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8569712944405886"/>
                  <c:y val="-7.41135345986822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859-434C-AAC6-FC866B105C63}"/>
                </c:ext>
              </c:extLst>
            </c:dLbl>
            <c:dLbl>
              <c:idx val="3"/>
              <c:layout>
                <c:manualLayout>
                  <c:x val="4.7455933080148373E-2"/>
                  <c:y val="-0.1835192285300704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198313486648"/>
                      <c:h val="0.123522557664470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859-434C-AAC6-FC866B105C63}"/>
                </c:ext>
              </c:extLst>
            </c:dLbl>
            <c:dLbl>
              <c:idx val="4"/>
              <c:layout>
                <c:manualLayout>
                  <c:x val="0.26822918697475168"/>
                  <c:y val="-6.70551027321411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59-434C-AAC6-FC866B105C6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rynku_04 2025'!$B$63,'szacunek rynku_04 2025'!$B$72:$B$78)</c15:sqref>
                  </c15:fullRef>
                </c:ext>
              </c:extLst>
              <c:f>('szacunek rynku_04 2025'!$B$63,'szacunek rynku_04 2025'!$B$72,'szacunek rynku_04 2025'!$B$76:$B$78)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rynku_04 2025'!$H$63,'szacunek rynku_04 2025'!$H$72:$H$78)</c15:sqref>
                  </c15:fullRef>
                </c:ext>
              </c:extLst>
              <c:f>('szacunek rynku_04 2025'!$H$63,'szacunek rynku_04 2025'!$H$72,'szacunek rynku_04 2025'!$H$76:$H$78)</c:f>
              <c:numCache>
                <c:formatCode>#,##0</c:formatCode>
                <c:ptCount val="5"/>
                <c:pt idx="0">
                  <c:v>6745.5570226732998</c:v>
                </c:pt>
                <c:pt idx="1">
                  <c:v>2300.7028217871148</c:v>
                </c:pt>
                <c:pt idx="2">
                  <c:v>73.024460035296855</c:v>
                </c:pt>
                <c:pt idx="3">
                  <c:v>114.26404220673436</c:v>
                </c:pt>
                <c:pt idx="4">
                  <c:v>28.934578652233046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59F-4F48-9B7D-2983B0CB5C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59F-4F48-9B7D-2983B0CB5C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59F-4F48-9B7D-2983B0CB5C3E}"/>
              </c:ext>
            </c:extLst>
          </c:dPt>
          <c:dLbls>
            <c:dLbl>
              <c:idx val="0"/>
              <c:layout>
                <c:manualLayout>
                  <c:x val="0.14049778776179006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0661439376733856"/>
                  <c:y val="-1.76460796663529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5702693926317732"/>
                  <c:y val="-6.352588679887054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59F-4F48-9B7D-2983B0CB5C3E}"/>
                </c:ext>
              </c:extLst>
            </c:dLbl>
            <c:dLbl>
              <c:idx val="3"/>
              <c:layout>
                <c:manualLayout>
                  <c:x val="3.0992321753599769E-2"/>
                  <c:y val="-0.1658731488637175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21961255408578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959F-4F48-9B7D-2983B0CB5C3E}"/>
                </c:ext>
              </c:extLst>
            </c:dLbl>
            <c:dLbl>
              <c:idx val="4"/>
              <c:layout>
                <c:manualLayout>
                  <c:x val="0.20661439376733845"/>
                  <c:y val="-7.058431866541174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59F-4F48-9B7D-2983B0CB5C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rynku_04 2025'!$B$8,'szacunek rynku_04 2025'!$B$17:$B$23)</c15:sqref>
                  </c15:fullRef>
                </c:ext>
              </c:extLst>
              <c:f>('szacunek rynku_04 2025'!$B$8,'szacunek rynku_04 2025'!$B$17,'szacunek rynku_04 2025'!$B$21:$B$23)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rynku_04 2025'!$I$8,'szacunek rynku_04 2025'!$I$17:$I$23)</c15:sqref>
                  </c15:fullRef>
                </c:ext>
              </c:extLst>
              <c:f>('szacunek rynku_04 2025'!$I$8,'szacunek rynku_04 2025'!$I$17,'szacunek rynku_04 2025'!$I$21:$I$23)</c:f>
              <c:numCache>
                <c:formatCode>#,##0</c:formatCode>
                <c:ptCount val="5"/>
                <c:pt idx="0">
                  <c:v>6888.2771722204234</c:v>
                </c:pt>
                <c:pt idx="1">
                  <c:v>1422.9305649992564</c:v>
                </c:pt>
                <c:pt idx="2">
                  <c:v>85.481614507081474</c:v>
                </c:pt>
                <c:pt idx="3">
                  <c:v>99.501054899775184</c:v>
                </c:pt>
                <c:pt idx="4">
                  <c:v>24.894953111119538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392-4845-B65C-ABF1B4452B9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392-4845-B65C-ABF1B4452B9D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392-4845-B65C-ABF1B4452B9D}"/>
              </c:ext>
            </c:extLst>
          </c:dPt>
          <c:dLbls>
            <c:dLbl>
              <c:idx val="0"/>
              <c:layout>
                <c:manualLayout>
                  <c:x val="0.14840465001236705"/>
                  <c:y val="-3.529214952533448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1954819028774015"/>
                  <c:y val="0.1023472336234698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4734108335394508"/>
                  <c:y val="-6.705508409813551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392-4845-B65C-ABF1B4452B9D}"/>
                </c:ext>
              </c:extLst>
            </c:dLbl>
            <c:dLbl>
              <c:idx val="3"/>
              <c:layout>
                <c:manualLayout>
                  <c:x val="2.6795284030010719E-2"/>
                  <c:y val="-0.1658731027690720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060103883255007"/>
                      <c:h val="0.12352252333867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392-4845-B65C-ABF1B4452B9D}"/>
                </c:ext>
              </c:extLst>
            </c:dLbl>
            <c:dLbl>
              <c:idx val="4"/>
              <c:layout>
                <c:manualLayout>
                  <c:x val="0.23497402918624782"/>
                  <c:y val="-7.4113514003202388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392-4845-B65C-ABF1B4452B9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rynku_04 2025'!$B$35,'szacunek rynku_04 2025'!$B$44:$B$50)</c15:sqref>
                  </c15:fullRef>
                </c:ext>
              </c:extLst>
              <c:f>('szacunek rynku_04 2025'!$B$35,'szacunek rynku_04 2025'!$B$44,'szacunek rynku_04 2025'!$B$48:$B$50)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rynku_04 2025'!$I$35,'szacunek rynku_04 2025'!$I$44:$I$50)</c15:sqref>
                  </c15:fullRef>
                </c:ext>
              </c:extLst>
              <c:f>('szacunek rynku_04 2025'!$I$35,'szacunek rynku_04 2025'!$I$44,'szacunek rynku_04 2025'!$I$48:$I$50)</c:f>
              <c:numCache>
                <c:formatCode>#,##0</c:formatCode>
                <c:ptCount val="5"/>
                <c:pt idx="0">
                  <c:v>491.07552663753222</c:v>
                </c:pt>
                <c:pt idx="1">
                  <c:v>862.10879196806536</c:v>
                </c:pt>
                <c:pt idx="2">
                  <c:v>30.627104534611508</c:v>
                </c:pt>
                <c:pt idx="3">
                  <c:v>52.532900721961752</c:v>
                </c:pt>
                <c:pt idx="4">
                  <c:v>3.9844164764680743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019-4B39-BC90-0207D72FA7B4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019-4B39-BC90-0207D72FA7B4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019-4B39-BC90-0207D72FA7B4}"/>
              </c:ext>
            </c:extLst>
          </c:dPt>
          <c:dLbls>
            <c:dLbl>
              <c:idx val="0"/>
              <c:layout>
                <c:manualLayout>
                  <c:x val="0.15289465138783037"/>
                  <c:y val="9.88180461315763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1694238028892176"/>
                  <c:y val="-4.5879807132517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8182066651525794"/>
                  <c:y val="-8.11719664652234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019-4B39-BC90-0207D72FA7B4}"/>
                </c:ext>
              </c:extLst>
            </c:dLbl>
            <c:dLbl>
              <c:idx val="3"/>
              <c:layout>
                <c:manualLayout>
                  <c:x val="5.1653598441834633E-2"/>
                  <c:y val="-0.1623439329304469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17835800450191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019-4B39-BC90-0207D72FA7B4}"/>
                </c:ext>
              </c:extLst>
            </c:dLbl>
            <c:dLbl>
              <c:idx val="4"/>
              <c:layout>
                <c:manualLayout>
                  <c:x val="0.24380498464545947"/>
                  <c:y val="-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019-4B39-BC90-0207D72FA7B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rynku_04 2025'!$B$63,'szacunek rynku_04 2025'!$B$72:$B$78)</c15:sqref>
                  </c15:fullRef>
                </c:ext>
              </c:extLst>
              <c:f>('szacunek rynku_04 2025'!$B$63,'szacunek rynku_04 2025'!$B$72,'szacunek rynku_04 2025'!$B$76:$B$78)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rynku_04 2025'!$I$63,'szacunek rynku_04 2025'!$I$72:$I$78)</c15:sqref>
                  </c15:fullRef>
                </c:ext>
              </c:extLst>
              <c:f>('szacunek rynku_04 2025'!$I$63,'szacunek rynku_04 2025'!$I$72,'szacunek rynku_04 2025'!$I$76:$I$78)</c:f>
              <c:numCache>
                <c:formatCode>#,##0</c:formatCode>
                <c:ptCount val="5"/>
                <c:pt idx="0">
                  <c:v>7379.3526988579561</c:v>
                </c:pt>
                <c:pt idx="1">
                  <c:v>2285.0393569673215</c:v>
                </c:pt>
                <c:pt idx="2">
                  <c:v>116.10871904169298</c:v>
                </c:pt>
                <c:pt idx="3">
                  <c:v>152.03395562173694</c:v>
                </c:pt>
                <c:pt idx="4">
                  <c:v>28.879369587587611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1528487</xdr:colOff>
      <xdr:row>12</xdr:row>
      <xdr:rowOff>146047</xdr:rowOff>
    </xdr:from>
    <xdr:to>
      <xdr:col>4</xdr:col>
      <xdr:colOff>904654</xdr:colOff>
      <xdr:row>14</xdr:row>
      <xdr:rowOff>104922</xdr:rowOff>
    </xdr:to>
    <xdr:sp macro="" textlink="$J$14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2999259" y="2765422"/>
          <a:ext cx="126249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11,1%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16</xdr:row>
      <xdr:rowOff>87536</xdr:rowOff>
    </xdr:from>
    <xdr:to>
      <xdr:col>4</xdr:col>
      <xdr:colOff>904654</xdr:colOff>
      <xdr:row>18</xdr:row>
      <xdr:rowOff>46411</xdr:rowOff>
    </xdr:to>
    <xdr:sp macro="" textlink="$J$15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000532" y="3464581"/>
          <a:ext cx="1263849" cy="328330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20,1%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1522714</xdr:colOff>
      <xdr:row>20</xdr:row>
      <xdr:rowOff>163919</xdr:rowOff>
    </xdr:from>
    <xdr:to>
      <xdr:col>4</xdr:col>
      <xdr:colOff>898881</xdr:colOff>
      <xdr:row>22</xdr:row>
      <xdr:rowOff>122794</xdr:rowOff>
    </xdr:to>
    <xdr:sp macro="" textlink="$J$16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2994759" y="4279874"/>
          <a:ext cx="1263849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11,6%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20</xdr:row>
      <xdr:rowOff>146601</xdr:rowOff>
    </xdr:from>
    <xdr:to>
      <xdr:col>6</xdr:col>
      <xdr:colOff>589718</xdr:colOff>
      <xdr:row>22</xdr:row>
      <xdr:rowOff>105476</xdr:rowOff>
    </xdr:to>
    <xdr:sp macro="" textlink="$K$16">
      <xdr:nvSpPr>
        <xdr:cNvPr id="5" name="Prostokąt: zaokrąglone rogi 4">
          <a:extLst>
            <a:ext uri="{FF2B5EF4-FFF2-40B4-BE49-F238E27FC236}">
              <a16:creationId xmlns:a16="http://schemas.microsoft.com/office/drawing/2014/main" id="{7F584AA7-CBD1-41D0-8ACE-EDB2FC7E6ED3}"/>
            </a:ext>
          </a:extLst>
        </xdr:cNvPr>
        <xdr:cNvSpPr/>
      </xdr:nvSpPr>
      <xdr:spPr>
        <a:xfrm>
          <a:off x="4741330" y="42550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547D48-7FAA-48FE-939C-4D69E30ABC9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6,3%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16</xdr:row>
      <xdr:rowOff>87536</xdr:rowOff>
    </xdr:from>
    <xdr:to>
      <xdr:col>6</xdr:col>
      <xdr:colOff>589718</xdr:colOff>
      <xdr:row>18</xdr:row>
      <xdr:rowOff>46411</xdr:rowOff>
    </xdr:to>
    <xdr:sp macro="" textlink="$K$15">
      <xdr:nvSpPr>
        <xdr:cNvPr id="6" name="Prostokąt: zaokrąglone rogi 5">
          <a:extLst>
            <a:ext uri="{FF2B5EF4-FFF2-40B4-BE49-F238E27FC236}">
              <a16:creationId xmlns:a16="http://schemas.microsoft.com/office/drawing/2014/main" id="{49A3577F-A1A2-4423-A64F-ADEBA6EFEC09}"/>
            </a:ext>
          </a:extLst>
        </xdr:cNvPr>
        <xdr:cNvSpPr/>
      </xdr:nvSpPr>
      <xdr:spPr>
        <a:xfrm>
          <a:off x="4744131" y="3435293"/>
          <a:ext cx="1257094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A8A45F-1ECF-4060-9D6D-B969C6D4060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30,5%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12</xdr:row>
      <xdr:rowOff>146047</xdr:rowOff>
    </xdr:from>
    <xdr:to>
      <xdr:col>6</xdr:col>
      <xdr:colOff>589718</xdr:colOff>
      <xdr:row>14</xdr:row>
      <xdr:rowOff>104922</xdr:rowOff>
    </xdr:to>
    <xdr:sp macro="" textlink="$K$14">
      <xdr:nvSpPr>
        <xdr:cNvPr id="7" name="Prostokąt: zaokrąglone rogi 6">
          <a:extLst>
            <a:ext uri="{FF2B5EF4-FFF2-40B4-BE49-F238E27FC236}">
              <a16:creationId xmlns:a16="http://schemas.microsoft.com/office/drawing/2014/main" id="{2B16B323-102D-45C9-8688-934131E8E6FE}"/>
            </a:ext>
          </a:extLst>
        </xdr:cNvPr>
        <xdr:cNvSpPr/>
      </xdr:nvSpPr>
      <xdr:spPr>
        <a:xfrm>
          <a:off x="4744131" y="2765422"/>
          <a:ext cx="1257094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309C024-39FD-40AD-BB0C-CA57329C670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12</xdr:row>
      <xdr:rowOff>146046</xdr:rowOff>
    </xdr:from>
    <xdr:to>
      <xdr:col>3</xdr:col>
      <xdr:colOff>1176096</xdr:colOff>
      <xdr:row>14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16</xdr:row>
      <xdr:rowOff>87535</xdr:rowOff>
    </xdr:from>
    <xdr:to>
      <xdr:col>3</xdr:col>
      <xdr:colOff>1176096</xdr:colOff>
      <xdr:row>18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20</xdr:row>
      <xdr:rowOff>146600</xdr:rowOff>
    </xdr:from>
    <xdr:to>
      <xdr:col>3</xdr:col>
      <xdr:colOff>1176096</xdr:colOff>
      <xdr:row>22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10</xdr:row>
      <xdr:rowOff>1046</xdr:rowOff>
    </xdr:from>
    <xdr:to>
      <xdr:col>4</xdr:col>
      <xdr:colOff>904654</xdr:colOff>
      <xdr:row>11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299533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04/2025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10</xdr:row>
      <xdr:rowOff>1046</xdr:rowOff>
    </xdr:from>
    <xdr:to>
      <xdr:col>6</xdr:col>
      <xdr:colOff>589718</xdr:colOff>
      <xdr:row>11</xdr:row>
      <xdr:rowOff>142483</xdr:rowOff>
    </xdr:to>
    <xdr:sp macro="" textlink="">
      <xdr:nvSpPr>
        <xdr:cNvPr id="12" name="Prostokąt: zaokrąglone rogi 11">
          <a:extLst>
            <a:ext uri="{FF2B5EF4-FFF2-40B4-BE49-F238E27FC236}">
              <a16:creationId xmlns:a16="http://schemas.microsoft.com/office/drawing/2014/main" id="{7E54F9C4-1607-405B-8DD7-896C32DBBD69}"/>
            </a:ext>
          </a:extLst>
        </xdr:cNvPr>
        <xdr:cNvSpPr/>
      </xdr:nvSpPr>
      <xdr:spPr>
        <a:xfrm>
          <a:off x="4744131" y="2256230"/>
          <a:ext cx="1257094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01-04/2025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19</xdr:row>
      <xdr:rowOff>96505</xdr:rowOff>
    </xdr:from>
    <xdr:to>
      <xdr:col>6</xdr:col>
      <xdr:colOff>732905</xdr:colOff>
      <xdr:row>19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8</xdr:row>
      <xdr:rowOff>107156</xdr:rowOff>
    </xdr:from>
    <xdr:to>
      <xdr:col>17</xdr:col>
      <xdr:colOff>333375</xdr:colOff>
      <xdr:row>18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6</xdr:row>
      <xdr:rowOff>127009</xdr:rowOff>
    </xdr:from>
    <xdr:to>
      <xdr:col>6</xdr:col>
      <xdr:colOff>627940</xdr:colOff>
      <xdr:row>9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81953" y="1657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6</xdr:row>
      <xdr:rowOff>147810</xdr:rowOff>
    </xdr:from>
    <xdr:to>
      <xdr:col>3</xdr:col>
      <xdr:colOff>1176024</xdr:colOff>
      <xdr:row>11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2946" y="16781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5,6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 MLD</a:t>
          </a:r>
          <a:r>
            <a:rPr lang="pl-PL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ZŁ w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 04/2025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6</xdr:row>
      <xdr:rowOff>127009</xdr:rowOff>
    </xdr:from>
    <xdr:to>
      <xdr:col>10</xdr:col>
      <xdr:colOff>716139</xdr:colOff>
      <xdr:row>22</xdr:row>
      <xdr:rowOff>129831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187677</xdr:colOff>
      <xdr:row>6</xdr:row>
      <xdr:rowOff>127009</xdr:rowOff>
    </xdr:from>
    <xdr:to>
      <xdr:col>15</xdr:col>
      <xdr:colOff>50799</xdr:colOff>
      <xdr:row>22</xdr:row>
      <xdr:rowOff>129831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1528487</xdr:colOff>
      <xdr:row>45</xdr:row>
      <xdr:rowOff>146047</xdr:rowOff>
    </xdr:from>
    <xdr:to>
      <xdr:col>4</xdr:col>
      <xdr:colOff>904654</xdr:colOff>
      <xdr:row>47</xdr:row>
      <xdr:rowOff>104922</xdr:rowOff>
    </xdr:to>
    <xdr:sp macro="" textlink="'szacunek rynku_04 2025'!K11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2995337" y="94995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49</xdr:row>
      <xdr:rowOff>87536</xdr:rowOff>
    </xdr:from>
    <xdr:to>
      <xdr:col>4</xdr:col>
      <xdr:colOff>904654</xdr:colOff>
      <xdr:row>51</xdr:row>
      <xdr:rowOff>46411</xdr:rowOff>
    </xdr:to>
    <xdr:sp macro="" textlink="'szacunek rynku_04 2025'!K38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2995337" y="101776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53</xdr:row>
      <xdr:rowOff>146601</xdr:rowOff>
    </xdr:from>
    <xdr:to>
      <xdr:col>4</xdr:col>
      <xdr:colOff>904654</xdr:colOff>
      <xdr:row>55</xdr:row>
      <xdr:rowOff>105476</xdr:rowOff>
    </xdr:to>
    <xdr:sp macro="" textlink="'szacunek rynku_04 2025'!K66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2995337" y="109733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53</xdr:row>
      <xdr:rowOff>146601</xdr:rowOff>
    </xdr:from>
    <xdr:to>
      <xdr:col>6</xdr:col>
      <xdr:colOff>589718</xdr:colOff>
      <xdr:row>55</xdr:row>
      <xdr:rowOff>105476</xdr:rowOff>
    </xdr:to>
    <xdr:sp macro="" textlink="'szacunek rynku_04 2025'!P66">
      <xdr:nvSpPr>
        <xdr:cNvPr id="26" name="Prostokąt: zaokrąglone rogi 25">
          <a:extLst>
            <a:ext uri="{FF2B5EF4-FFF2-40B4-BE49-F238E27FC236}">
              <a16:creationId xmlns:a16="http://schemas.microsoft.com/office/drawing/2014/main" id="{6ABE9366-31B3-4568-B809-F1B92DC7CD35}"/>
            </a:ext>
          </a:extLst>
        </xdr:cNvPr>
        <xdr:cNvSpPr/>
      </xdr:nvSpPr>
      <xdr:spPr>
        <a:xfrm>
          <a:off x="4741330" y="109733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922F415-1F41-43CF-AD96-B741B7416A0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49</xdr:row>
      <xdr:rowOff>87536</xdr:rowOff>
    </xdr:from>
    <xdr:to>
      <xdr:col>6</xdr:col>
      <xdr:colOff>589718</xdr:colOff>
      <xdr:row>51</xdr:row>
      <xdr:rowOff>46411</xdr:rowOff>
    </xdr:to>
    <xdr:sp macro="" textlink="'szacunek rynku_04 2025'!P38">
      <xdr:nvSpPr>
        <xdr:cNvPr id="27" name="Prostokąt: zaokrąglone rogi 26">
          <a:extLst>
            <a:ext uri="{FF2B5EF4-FFF2-40B4-BE49-F238E27FC236}">
              <a16:creationId xmlns:a16="http://schemas.microsoft.com/office/drawing/2014/main" id="{8F304B9B-33CD-4879-8E64-9D83E7A61DF2}"/>
            </a:ext>
          </a:extLst>
        </xdr:cNvPr>
        <xdr:cNvSpPr/>
      </xdr:nvSpPr>
      <xdr:spPr>
        <a:xfrm>
          <a:off x="4741330" y="101776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7123B89-BB20-46DC-A520-48BD45E0FBF0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18,0%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45</xdr:row>
      <xdr:rowOff>146047</xdr:rowOff>
    </xdr:from>
    <xdr:to>
      <xdr:col>6</xdr:col>
      <xdr:colOff>589718</xdr:colOff>
      <xdr:row>47</xdr:row>
      <xdr:rowOff>104922</xdr:rowOff>
    </xdr:to>
    <xdr:sp macro="" textlink="'szacunek rynku_04 2025'!P11">
      <xdr:nvSpPr>
        <xdr:cNvPr id="28" name="Prostokąt: zaokrąglone rogi 27">
          <a:extLst>
            <a:ext uri="{FF2B5EF4-FFF2-40B4-BE49-F238E27FC236}">
              <a16:creationId xmlns:a16="http://schemas.microsoft.com/office/drawing/2014/main" id="{38CF899F-265C-4B31-8C04-91354F494CA6}"/>
            </a:ext>
          </a:extLst>
        </xdr:cNvPr>
        <xdr:cNvSpPr/>
      </xdr:nvSpPr>
      <xdr:spPr>
        <a:xfrm>
          <a:off x="4741330" y="94995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9F0F25F-42AD-49E2-A941-F037C76C239C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-3,5%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45</xdr:row>
      <xdr:rowOff>146046</xdr:rowOff>
    </xdr:from>
    <xdr:to>
      <xdr:col>3</xdr:col>
      <xdr:colOff>1176096</xdr:colOff>
      <xdr:row>47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49</xdr:row>
      <xdr:rowOff>87535</xdr:rowOff>
    </xdr:from>
    <xdr:to>
      <xdr:col>3</xdr:col>
      <xdr:colOff>1176096</xdr:colOff>
      <xdr:row>51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53</xdr:row>
      <xdr:rowOff>146600</xdr:rowOff>
    </xdr:from>
    <xdr:to>
      <xdr:col>3</xdr:col>
      <xdr:colOff>1176096</xdr:colOff>
      <xdr:row>55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43</xdr:row>
      <xdr:rowOff>1046</xdr:rowOff>
    </xdr:from>
    <xdr:to>
      <xdr:col>4</xdr:col>
      <xdr:colOff>904654</xdr:colOff>
      <xdr:row>44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2995337" y="89862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04/2025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43</xdr:row>
      <xdr:rowOff>1046</xdr:rowOff>
    </xdr:from>
    <xdr:to>
      <xdr:col>6</xdr:col>
      <xdr:colOff>589718</xdr:colOff>
      <xdr:row>44</xdr:row>
      <xdr:rowOff>142483</xdr:rowOff>
    </xdr:to>
    <xdr:sp macro="" textlink="">
      <xdr:nvSpPr>
        <xdr:cNvPr id="33" name="Prostokąt: zaokrąglone rogi 32">
          <a:extLst>
            <a:ext uri="{FF2B5EF4-FFF2-40B4-BE49-F238E27FC236}">
              <a16:creationId xmlns:a16="http://schemas.microsoft.com/office/drawing/2014/main" id="{EA28D272-7CA7-4EBA-9AEA-C45789527C8D}"/>
            </a:ext>
          </a:extLst>
        </xdr:cNvPr>
        <xdr:cNvSpPr/>
      </xdr:nvSpPr>
      <xdr:spPr>
        <a:xfrm>
          <a:off x="4741330" y="89862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01-04/2025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52</xdr:row>
      <xdr:rowOff>96505</xdr:rowOff>
    </xdr:from>
    <xdr:to>
      <xdr:col>6</xdr:col>
      <xdr:colOff>732905</xdr:colOff>
      <xdr:row>52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41</xdr:row>
      <xdr:rowOff>107156</xdr:rowOff>
    </xdr:from>
    <xdr:to>
      <xdr:col>17</xdr:col>
      <xdr:colOff>333375</xdr:colOff>
      <xdr:row>51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39</xdr:row>
      <xdr:rowOff>127009</xdr:rowOff>
    </xdr:from>
    <xdr:to>
      <xdr:col>6</xdr:col>
      <xdr:colOff>627940</xdr:colOff>
      <xdr:row>42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1953" y="83756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39</xdr:row>
      <xdr:rowOff>147810</xdr:rowOff>
    </xdr:from>
    <xdr:to>
      <xdr:col>3</xdr:col>
      <xdr:colOff>1176024</xdr:colOff>
      <xdr:row>44</xdr:row>
      <xdr:rowOff>141111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3964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1,7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04/2025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39</xdr:row>
      <xdr:rowOff>146050</xdr:rowOff>
    </xdr:from>
    <xdr:to>
      <xdr:col>10</xdr:col>
      <xdr:colOff>716139</xdr:colOff>
      <xdr:row>55</xdr:row>
      <xdr:rowOff>148872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130527</xdr:colOff>
      <xdr:row>39</xdr:row>
      <xdr:rowOff>146050</xdr:rowOff>
    </xdr:from>
    <xdr:to>
      <xdr:col>14</xdr:col>
      <xdr:colOff>603249</xdr:colOff>
      <xdr:row>55</xdr:row>
      <xdr:rowOff>148872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1528487</xdr:colOff>
      <xdr:row>78</xdr:row>
      <xdr:rowOff>146047</xdr:rowOff>
    </xdr:from>
    <xdr:to>
      <xdr:col>4</xdr:col>
      <xdr:colOff>904654</xdr:colOff>
      <xdr:row>80</xdr:row>
      <xdr:rowOff>104922</xdr:rowOff>
    </xdr:to>
    <xdr:sp macro="" textlink="'szacunek rynku_04 2025'!K17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2995337" y="162178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-9,5%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82</xdr:row>
      <xdr:rowOff>87536</xdr:rowOff>
    </xdr:from>
    <xdr:to>
      <xdr:col>4</xdr:col>
      <xdr:colOff>904654</xdr:colOff>
      <xdr:row>84</xdr:row>
      <xdr:rowOff>46411</xdr:rowOff>
    </xdr:to>
    <xdr:sp macro="" textlink="'szacunek rynku_04 2025'!K44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2995337" y="168959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18,4%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86</xdr:row>
      <xdr:rowOff>146601</xdr:rowOff>
    </xdr:from>
    <xdr:to>
      <xdr:col>4</xdr:col>
      <xdr:colOff>904654</xdr:colOff>
      <xdr:row>88</xdr:row>
      <xdr:rowOff>105476</xdr:rowOff>
    </xdr:to>
    <xdr:sp macro="" textlink="'szacunek rynku_04 2025'!K72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2995337" y="176916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-0,7%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348284</xdr:colOff>
      <xdr:row>86</xdr:row>
      <xdr:rowOff>129283</xdr:rowOff>
    </xdr:from>
    <xdr:to>
      <xdr:col>6</xdr:col>
      <xdr:colOff>578172</xdr:colOff>
      <xdr:row>88</xdr:row>
      <xdr:rowOff>88158</xdr:rowOff>
    </xdr:to>
    <xdr:sp macro="" textlink="'szacunek rynku_04 2025'!P72">
      <xdr:nvSpPr>
        <xdr:cNvPr id="47" name="Prostokąt: zaokrąglone rogi 46">
          <a:extLst>
            <a:ext uri="{FF2B5EF4-FFF2-40B4-BE49-F238E27FC236}">
              <a16:creationId xmlns:a16="http://schemas.microsoft.com/office/drawing/2014/main" id="{7E58DE3A-B11E-4421-9559-B455B8258780}"/>
            </a:ext>
          </a:extLst>
        </xdr:cNvPr>
        <xdr:cNvSpPr/>
      </xdr:nvSpPr>
      <xdr:spPr>
        <a:xfrm>
          <a:off x="4735557" y="17707238"/>
          <a:ext cx="1257433" cy="328329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3115371-7EEB-4C3D-9439-08D39CA3495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-0,8%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82</xdr:row>
      <xdr:rowOff>87536</xdr:rowOff>
    </xdr:from>
    <xdr:to>
      <xdr:col>6</xdr:col>
      <xdr:colOff>589718</xdr:colOff>
      <xdr:row>84</xdr:row>
      <xdr:rowOff>46411</xdr:rowOff>
    </xdr:to>
    <xdr:sp macro="" textlink="'szacunek rynku_04 2025'!P44">
      <xdr:nvSpPr>
        <xdr:cNvPr id="48" name="Prostokąt: zaokrąglone rogi 47">
          <a:extLst>
            <a:ext uri="{FF2B5EF4-FFF2-40B4-BE49-F238E27FC236}">
              <a16:creationId xmlns:a16="http://schemas.microsoft.com/office/drawing/2014/main" id="{D3C41A55-01F7-4B54-B329-2FAB34963664}"/>
            </a:ext>
          </a:extLst>
        </xdr:cNvPr>
        <xdr:cNvSpPr/>
      </xdr:nvSpPr>
      <xdr:spPr>
        <a:xfrm>
          <a:off x="4741330" y="168959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B128060-C494-4D7E-B754-F6FC3E9CF6F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20,7%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78</xdr:row>
      <xdr:rowOff>146047</xdr:rowOff>
    </xdr:from>
    <xdr:to>
      <xdr:col>6</xdr:col>
      <xdr:colOff>589718</xdr:colOff>
      <xdr:row>80</xdr:row>
      <xdr:rowOff>104922</xdr:rowOff>
    </xdr:to>
    <xdr:sp macro="" textlink="'szacunek rynku_04 2025'!P17">
      <xdr:nvSpPr>
        <xdr:cNvPr id="49" name="Prostokąt: zaokrąglone rogi 48">
          <a:extLst>
            <a:ext uri="{FF2B5EF4-FFF2-40B4-BE49-F238E27FC236}">
              <a16:creationId xmlns:a16="http://schemas.microsoft.com/office/drawing/2014/main" id="{8CDF9F5E-16F6-470A-828B-6CB1C9597B4B}"/>
            </a:ext>
          </a:extLst>
        </xdr:cNvPr>
        <xdr:cNvSpPr/>
      </xdr:nvSpPr>
      <xdr:spPr>
        <a:xfrm>
          <a:off x="4741330" y="162178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F92823-E2B0-4EE5-A679-CA531B3FC69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-10,5%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78</xdr:row>
      <xdr:rowOff>146046</xdr:rowOff>
    </xdr:from>
    <xdr:to>
      <xdr:col>3</xdr:col>
      <xdr:colOff>1176096</xdr:colOff>
      <xdr:row>80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82</xdr:row>
      <xdr:rowOff>87535</xdr:rowOff>
    </xdr:from>
    <xdr:to>
      <xdr:col>3</xdr:col>
      <xdr:colOff>1176096</xdr:colOff>
      <xdr:row>84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86</xdr:row>
      <xdr:rowOff>146600</xdr:rowOff>
    </xdr:from>
    <xdr:to>
      <xdr:col>3</xdr:col>
      <xdr:colOff>1176096</xdr:colOff>
      <xdr:row>88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76</xdr:row>
      <xdr:rowOff>1046</xdr:rowOff>
    </xdr:from>
    <xdr:to>
      <xdr:col>4</xdr:col>
      <xdr:colOff>904654</xdr:colOff>
      <xdr:row>77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2995337" y="157045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04/2025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76</xdr:row>
      <xdr:rowOff>1046</xdr:rowOff>
    </xdr:from>
    <xdr:to>
      <xdr:col>6</xdr:col>
      <xdr:colOff>589718</xdr:colOff>
      <xdr:row>77</xdr:row>
      <xdr:rowOff>142483</xdr:rowOff>
    </xdr:to>
    <xdr:sp macro="" textlink="">
      <xdr:nvSpPr>
        <xdr:cNvPr id="54" name="Prostokąt: zaokrąglone rogi 53">
          <a:extLst>
            <a:ext uri="{FF2B5EF4-FFF2-40B4-BE49-F238E27FC236}">
              <a16:creationId xmlns:a16="http://schemas.microsoft.com/office/drawing/2014/main" id="{7731A560-7308-44A2-B386-5AC47DAB7F4B}"/>
            </a:ext>
          </a:extLst>
        </xdr:cNvPr>
        <xdr:cNvSpPr/>
      </xdr:nvSpPr>
      <xdr:spPr>
        <a:xfrm>
          <a:off x="4741330" y="157045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01-04/2025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85</xdr:row>
      <xdr:rowOff>96505</xdr:rowOff>
    </xdr:from>
    <xdr:to>
      <xdr:col>6</xdr:col>
      <xdr:colOff>732905</xdr:colOff>
      <xdr:row>85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74</xdr:row>
      <xdr:rowOff>107156</xdr:rowOff>
    </xdr:from>
    <xdr:to>
      <xdr:col>17</xdr:col>
      <xdr:colOff>333375</xdr:colOff>
      <xdr:row>84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72</xdr:row>
      <xdr:rowOff>127009</xdr:rowOff>
    </xdr:from>
    <xdr:to>
      <xdr:col>6</xdr:col>
      <xdr:colOff>627940</xdr:colOff>
      <xdr:row>75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1953" y="150939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232833</xdr:colOff>
      <xdr:row>89</xdr:row>
      <xdr:rowOff>76200</xdr:rowOff>
    </xdr:from>
    <xdr:to>
      <xdr:col>14</xdr:col>
      <xdr:colOff>564443</xdr:colOff>
      <xdr:row>98</xdr:row>
      <xdr:rowOff>120649</xdr:rowOff>
    </xdr:to>
    <xdr:sp macro="" textlink="">
      <xdr:nvSpPr>
        <xdr:cNvPr id="58" name="Prostokąt: zaokrąglone rogi 57">
          <a:extLst>
            <a:ext uri="{FF2B5EF4-FFF2-40B4-BE49-F238E27FC236}">
              <a16:creationId xmlns:a16="http://schemas.microsoft.com/office/drawing/2014/main" id="{0A20EE40-D74A-458C-92DA-55918EC24D3C}"/>
            </a:ext>
          </a:extLst>
        </xdr:cNvPr>
        <xdr:cNvSpPr/>
      </xdr:nvSpPr>
      <xdr:spPr>
        <a:xfrm>
          <a:off x="842433" y="18205450"/>
          <a:ext cx="10910710" cy="1708149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na niewielkim minusie, po +4,8% r/r za 2024 oraz -0,9% r/r w I kwartale 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Wynik finansowania maszyn budowlanych pod negatywnym wpływem hamowania aktywności deweloperskiej na przełomie 2024 i 2025 roku, przy wciąż jeszcze niskiej aktywności w budownictwie infrastrukturalnym. Przekłada się na spadki w finansowaniu sprzętu BUD w kwietniu, po -7,2% r/r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 I kw. 2025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. Na wynik w pozostałych maszynach negatywnie oddziaływują słabe wyniki produkcji przemysłowej eksportowej.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Z drugiej strony obserwujemy  bardzo mocne odbicie w maszynach rolniczych (po -5,0% r/r za IV kw. 2024 oraz 26,8% r/r w I kw. 2025), co wiąże się już z rosnącymi cenami skupu podstawowych produktów rolnych i wynikającą z tego poprawą nastrojów wśród gospodarstw rolnych.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72</xdr:row>
      <xdr:rowOff>147810</xdr:rowOff>
    </xdr:from>
    <xdr:to>
      <xdr:col>3</xdr:col>
      <xdr:colOff>1176024</xdr:colOff>
      <xdr:row>77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2,3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04/2025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72</xdr:row>
      <xdr:rowOff>120650</xdr:rowOff>
    </xdr:from>
    <xdr:to>
      <xdr:col>10</xdr:col>
      <xdr:colOff>684389</xdr:colOff>
      <xdr:row>88</xdr:row>
      <xdr:rowOff>123472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98777</xdr:colOff>
      <xdr:row>72</xdr:row>
      <xdr:rowOff>120650</xdr:rowOff>
    </xdr:from>
    <xdr:to>
      <xdr:col>14</xdr:col>
      <xdr:colOff>571499</xdr:colOff>
      <xdr:row>88</xdr:row>
      <xdr:rowOff>123472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4</xdr:row>
      <xdr:rowOff>56444</xdr:rowOff>
    </xdr:from>
    <xdr:to>
      <xdr:col>3</xdr:col>
      <xdr:colOff>545985</xdr:colOff>
      <xdr:row>4</xdr:row>
      <xdr:rowOff>740833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37</xdr:row>
      <xdr:rowOff>16935</xdr:rowOff>
    </xdr:from>
    <xdr:to>
      <xdr:col>3</xdr:col>
      <xdr:colOff>475457</xdr:colOff>
      <xdr:row>37</xdr:row>
      <xdr:rowOff>766235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70</xdr:row>
      <xdr:rowOff>80433</xdr:rowOff>
    </xdr:from>
    <xdr:to>
      <xdr:col>3</xdr:col>
      <xdr:colOff>317500</xdr:colOff>
      <xdr:row>70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3</xdr:col>
      <xdr:colOff>1528487</xdr:colOff>
      <xdr:row>111</xdr:row>
      <xdr:rowOff>146047</xdr:rowOff>
    </xdr:from>
    <xdr:to>
      <xdr:col>4</xdr:col>
      <xdr:colOff>904654</xdr:colOff>
      <xdr:row>113</xdr:row>
      <xdr:rowOff>104922</xdr:rowOff>
    </xdr:to>
    <xdr:sp macro="" textlink="'szacunek rynku_04 2025'!K25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2995337" y="229361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5,5%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115</xdr:row>
      <xdr:rowOff>87536</xdr:rowOff>
    </xdr:from>
    <xdr:to>
      <xdr:col>4</xdr:col>
      <xdr:colOff>904654</xdr:colOff>
      <xdr:row>117</xdr:row>
      <xdr:rowOff>46411</xdr:rowOff>
    </xdr:to>
    <xdr:sp macro="" textlink="'szacunek rynku_04 2025'!K52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2995337" y="236142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21,8%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119</xdr:row>
      <xdr:rowOff>146601</xdr:rowOff>
    </xdr:from>
    <xdr:to>
      <xdr:col>4</xdr:col>
      <xdr:colOff>904654</xdr:colOff>
      <xdr:row>121</xdr:row>
      <xdr:rowOff>105476</xdr:rowOff>
    </xdr:to>
    <xdr:sp macro="" textlink="'szacunek rynku_04 2025'!K80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2995337" y="244099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7,5%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119</xdr:row>
      <xdr:rowOff>146601</xdr:rowOff>
    </xdr:from>
    <xdr:to>
      <xdr:col>6</xdr:col>
      <xdr:colOff>589718</xdr:colOff>
      <xdr:row>121</xdr:row>
      <xdr:rowOff>105476</xdr:rowOff>
    </xdr:to>
    <xdr:sp macro="" textlink="'szacunek rynku_04 2025'!P80">
      <xdr:nvSpPr>
        <xdr:cNvPr id="71" name="Prostokąt: zaokrąglone rogi 70">
          <a:extLst>
            <a:ext uri="{FF2B5EF4-FFF2-40B4-BE49-F238E27FC236}">
              <a16:creationId xmlns:a16="http://schemas.microsoft.com/office/drawing/2014/main" id="{373C9649-BD7F-4068-8466-1632AF8194D7}"/>
            </a:ext>
          </a:extLst>
        </xdr:cNvPr>
        <xdr:cNvSpPr/>
      </xdr:nvSpPr>
      <xdr:spPr>
        <a:xfrm>
          <a:off x="4741330" y="244099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E3BCFBF-3AEB-4F78-91CB-A4BFF577BC2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3,2%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115</xdr:row>
      <xdr:rowOff>87536</xdr:rowOff>
    </xdr:from>
    <xdr:to>
      <xdr:col>6</xdr:col>
      <xdr:colOff>589718</xdr:colOff>
      <xdr:row>117</xdr:row>
      <xdr:rowOff>46411</xdr:rowOff>
    </xdr:to>
    <xdr:sp macro="" textlink="'szacunek rynku_04 2025'!P52">
      <xdr:nvSpPr>
        <xdr:cNvPr id="72" name="Prostokąt: zaokrąglone rogi 71">
          <a:extLst>
            <a:ext uri="{FF2B5EF4-FFF2-40B4-BE49-F238E27FC236}">
              <a16:creationId xmlns:a16="http://schemas.microsoft.com/office/drawing/2014/main" id="{041FD645-ECD6-4476-BC11-8301D1E67F33}"/>
            </a:ext>
          </a:extLst>
        </xdr:cNvPr>
        <xdr:cNvSpPr/>
      </xdr:nvSpPr>
      <xdr:spPr>
        <a:xfrm>
          <a:off x="4741330" y="236142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EA6BD64-033B-446C-AD54-44EA7A30977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23,6%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111</xdr:row>
      <xdr:rowOff>146047</xdr:rowOff>
    </xdr:from>
    <xdr:to>
      <xdr:col>6</xdr:col>
      <xdr:colOff>589718</xdr:colOff>
      <xdr:row>113</xdr:row>
      <xdr:rowOff>104922</xdr:rowOff>
    </xdr:to>
    <xdr:sp macro="" textlink="'szacunek rynku_04 2025'!P25">
      <xdr:nvSpPr>
        <xdr:cNvPr id="73" name="Prostokąt: zaokrąglone rogi 72">
          <a:extLst>
            <a:ext uri="{FF2B5EF4-FFF2-40B4-BE49-F238E27FC236}">
              <a16:creationId xmlns:a16="http://schemas.microsoft.com/office/drawing/2014/main" id="{7EFCBF52-7ACF-4D76-8941-1CE3A6A2E2FA}"/>
            </a:ext>
          </a:extLst>
        </xdr:cNvPr>
        <xdr:cNvSpPr/>
      </xdr:nvSpPr>
      <xdr:spPr>
        <a:xfrm>
          <a:off x="4741330" y="229361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BE663E3-8270-4822-A97C-92CA3532417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0,6%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111</xdr:row>
      <xdr:rowOff>146046</xdr:rowOff>
    </xdr:from>
    <xdr:to>
      <xdr:col>3</xdr:col>
      <xdr:colOff>1176096</xdr:colOff>
      <xdr:row>113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115</xdr:row>
      <xdr:rowOff>87535</xdr:rowOff>
    </xdr:from>
    <xdr:to>
      <xdr:col>3</xdr:col>
      <xdr:colOff>1176096</xdr:colOff>
      <xdr:row>117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119</xdr:row>
      <xdr:rowOff>10526</xdr:rowOff>
    </xdr:from>
    <xdr:to>
      <xdr:col>3</xdr:col>
      <xdr:colOff>1176096</xdr:colOff>
      <xdr:row>122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109</xdr:row>
      <xdr:rowOff>1046</xdr:rowOff>
    </xdr:from>
    <xdr:to>
      <xdr:col>4</xdr:col>
      <xdr:colOff>904654</xdr:colOff>
      <xdr:row>110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2995337" y="224228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04/2025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109</xdr:row>
      <xdr:rowOff>1046</xdr:rowOff>
    </xdr:from>
    <xdr:to>
      <xdr:col>6</xdr:col>
      <xdr:colOff>589718</xdr:colOff>
      <xdr:row>110</xdr:row>
      <xdr:rowOff>142483</xdr:rowOff>
    </xdr:to>
    <xdr:sp macro="" textlink="">
      <xdr:nvSpPr>
        <xdr:cNvPr id="78" name="Prostokąt: zaokrąglone rogi 77">
          <a:extLst>
            <a:ext uri="{FF2B5EF4-FFF2-40B4-BE49-F238E27FC236}">
              <a16:creationId xmlns:a16="http://schemas.microsoft.com/office/drawing/2014/main" id="{DF4557DE-0192-4A46-8E1A-14DD1C46C293}"/>
            </a:ext>
          </a:extLst>
        </xdr:cNvPr>
        <xdr:cNvSpPr/>
      </xdr:nvSpPr>
      <xdr:spPr>
        <a:xfrm>
          <a:off x="4741330" y="224228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01-04/2025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118</xdr:row>
      <xdr:rowOff>96505</xdr:rowOff>
    </xdr:from>
    <xdr:to>
      <xdr:col>6</xdr:col>
      <xdr:colOff>732905</xdr:colOff>
      <xdr:row>118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105</xdr:row>
      <xdr:rowOff>127009</xdr:rowOff>
    </xdr:from>
    <xdr:to>
      <xdr:col>6</xdr:col>
      <xdr:colOff>627940</xdr:colOff>
      <xdr:row>108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81953" y="21850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105</xdr:row>
      <xdr:rowOff>147810</xdr:rowOff>
    </xdr:from>
    <xdr:to>
      <xdr:col>3</xdr:col>
      <xdr:colOff>1176024</xdr:colOff>
      <xdr:row>110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10,0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04/2025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105</xdr:row>
      <xdr:rowOff>127009</xdr:rowOff>
    </xdr:from>
    <xdr:to>
      <xdr:col>10</xdr:col>
      <xdr:colOff>684389</xdr:colOff>
      <xdr:row>121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105</xdr:row>
      <xdr:rowOff>127009</xdr:rowOff>
    </xdr:from>
    <xdr:to>
      <xdr:col>14</xdr:col>
      <xdr:colOff>571499</xdr:colOff>
      <xdr:row>121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12</xdr:row>
      <xdr:rowOff>146047</xdr:rowOff>
    </xdr:from>
    <xdr:to>
      <xdr:col>20</xdr:col>
      <xdr:colOff>1493597</xdr:colOff>
      <xdr:row>14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16</xdr:row>
      <xdr:rowOff>87537</xdr:rowOff>
    </xdr:from>
    <xdr:to>
      <xdr:col>20</xdr:col>
      <xdr:colOff>1493597</xdr:colOff>
      <xdr:row>18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1757897</xdr:colOff>
      <xdr:row>12</xdr:row>
      <xdr:rowOff>146047</xdr:rowOff>
    </xdr:from>
    <xdr:to>
      <xdr:col>22</xdr:col>
      <xdr:colOff>102189</xdr:colOff>
      <xdr:row>14</xdr:row>
      <xdr:rowOff>104922</xdr:rowOff>
    </xdr:to>
    <xdr:sp macro="" textlink="'szacunek rynku_04 2025'!K64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5886647" y="2765422"/>
          <a:ext cx="125782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13,9%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16</xdr:row>
      <xdr:rowOff>87537</xdr:rowOff>
    </xdr:from>
    <xdr:to>
      <xdr:col>22</xdr:col>
      <xdr:colOff>102189</xdr:colOff>
      <xdr:row>18</xdr:row>
      <xdr:rowOff>46411</xdr:rowOff>
    </xdr:to>
    <xdr:sp macro="" textlink="'szacunek rynku_04 2025'!K65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5912624" y="3464582"/>
          <a:ext cx="1259520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-3,2%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640379</xdr:colOff>
      <xdr:row>16</xdr:row>
      <xdr:rowOff>87537</xdr:rowOff>
    </xdr:from>
    <xdr:to>
      <xdr:col>24</xdr:col>
      <xdr:colOff>259079</xdr:colOff>
      <xdr:row>18</xdr:row>
      <xdr:rowOff>46411</xdr:rowOff>
    </xdr:to>
    <xdr:sp macro="" textlink="'szacunek rynku_04 2025'!P65">
      <xdr:nvSpPr>
        <xdr:cNvPr id="102" name="Prostokąt: zaokrąglone rogi 101">
          <a:extLst>
            <a:ext uri="{FF2B5EF4-FFF2-40B4-BE49-F238E27FC236}">
              <a16:creationId xmlns:a16="http://schemas.microsoft.com/office/drawing/2014/main" id="{D26C3606-65F3-4082-91D3-9201857F51EF}"/>
            </a:ext>
          </a:extLst>
        </xdr:cNvPr>
        <xdr:cNvSpPr/>
      </xdr:nvSpPr>
      <xdr:spPr>
        <a:xfrm>
          <a:off x="17682658" y="3435294"/>
          <a:ext cx="1257561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C2E77D2-F49C-4788-AD61-C3E88F7D6819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-3,1%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10</xdr:row>
      <xdr:rowOff>1046</xdr:rowOff>
    </xdr:from>
    <xdr:to>
      <xdr:col>22</xdr:col>
      <xdr:colOff>102189</xdr:colOff>
      <xdr:row>11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5886647" y="2256230"/>
          <a:ext cx="125782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04/2025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640379</xdr:colOff>
      <xdr:row>10</xdr:row>
      <xdr:rowOff>1046</xdr:rowOff>
    </xdr:from>
    <xdr:to>
      <xdr:col>24</xdr:col>
      <xdr:colOff>259079</xdr:colOff>
      <xdr:row>11</xdr:row>
      <xdr:rowOff>142483</xdr:rowOff>
    </xdr:to>
    <xdr:sp macro="" textlink="">
      <xdr:nvSpPr>
        <xdr:cNvPr id="104" name="Prostokąt: zaokrąglone rogi 103">
          <a:extLst>
            <a:ext uri="{FF2B5EF4-FFF2-40B4-BE49-F238E27FC236}">
              <a16:creationId xmlns:a16="http://schemas.microsoft.com/office/drawing/2014/main" id="{36E69308-5DD4-4A44-96A1-8A91B908FB73}"/>
            </a:ext>
          </a:extLst>
        </xdr:cNvPr>
        <xdr:cNvSpPr/>
      </xdr:nvSpPr>
      <xdr:spPr>
        <a:xfrm>
          <a:off x="17682658" y="2256230"/>
          <a:ext cx="125756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01-04/2025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640379</xdr:colOff>
      <xdr:row>12</xdr:row>
      <xdr:rowOff>146046</xdr:rowOff>
    </xdr:from>
    <xdr:to>
      <xdr:col>24</xdr:col>
      <xdr:colOff>259079</xdr:colOff>
      <xdr:row>14</xdr:row>
      <xdr:rowOff>104922</xdr:rowOff>
    </xdr:to>
    <xdr:sp macro="" textlink="'szacunek rynku_04 2025'!P64">
      <xdr:nvSpPr>
        <xdr:cNvPr id="105" name="Prostokąt: zaokrąglone rogi 104">
          <a:extLst>
            <a:ext uri="{FF2B5EF4-FFF2-40B4-BE49-F238E27FC236}">
              <a16:creationId xmlns:a16="http://schemas.microsoft.com/office/drawing/2014/main" id="{0F17BAF3-D690-43B9-8208-263E125D5C36}"/>
            </a:ext>
          </a:extLst>
        </xdr:cNvPr>
        <xdr:cNvSpPr/>
      </xdr:nvSpPr>
      <xdr:spPr>
        <a:xfrm>
          <a:off x="17682658" y="2765421"/>
          <a:ext cx="1257561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E59DADF-0BE2-4447-93EC-2339E9690A1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7,9%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6</xdr:row>
      <xdr:rowOff>127009</xdr:rowOff>
    </xdr:from>
    <xdr:to>
      <xdr:col>24</xdr:col>
      <xdr:colOff>259079</xdr:colOff>
      <xdr:row>9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45</xdr:row>
      <xdr:rowOff>177797</xdr:rowOff>
    </xdr:from>
    <xdr:to>
      <xdr:col>20</xdr:col>
      <xdr:colOff>1404697</xdr:colOff>
      <xdr:row>47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48</xdr:row>
      <xdr:rowOff>145594</xdr:rowOff>
    </xdr:from>
    <xdr:to>
      <xdr:col>20</xdr:col>
      <xdr:colOff>1404697</xdr:colOff>
      <xdr:row>50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1694397</xdr:colOff>
      <xdr:row>45</xdr:row>
      <xdr:rowOff>177797</xdr:rowOff>
    </xdr:from>
    <xdr:to>
      <xdr:col>22</xdr:col>
      <xdr:colOff>38689</xdr:colOff>
      <xdr:row>47</xdr:row>
      <xdr:rowOff>136672</xdr:rowOff>
    </xdr:to>
    <xdr:sp macro="" textlink="'szacunek rynku_04 2025'!K67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5816797" y="953134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8,8%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48</xdr:row>
      <xdr:rowOff>145594</xdr:rowOff>
    </xdr:from>
    <xdr:to>
      <xdr:col>22</xdr:col>
      <xdr:colOff>38689</xdr:colOff>
      <xdr:row>50</xdr:row>
      <xdr:rowOff>104468</xdr:rowOff>
    </xdr:to>
    <xdr:sp macro="" textlink="'szacunek rynku_04 2025'!K68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5816797" y="10051594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-4,6%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576879</xdr:colOff>
      <xdr:row>48</xdr:row>
      <xdr:rowOff>145594</xdr:rowOff>
    </xdr:from>
    <xdr:to>
      <xdr:col>24</xdr:col>
      <xdr:colOff>195579</xdr:colOff>
      <xdr:row>50</xdr:row>
      <xdr:rowOff>104468</xdr:rowOff>
    </xdr:to>
    <xdr:sp macro="" textlink="'szacunek rynku_04 2025'!P68">
      <xdr:nvSpPr>
        <xdr:cNvPr id="114" name="Prostokąt: zaokrąglone rogi 113">
          <a:extLst>
            <a:ext uri="{FF2B5EF4-FFF2-40B4-BE49-F238E27FC236}">
              <a16:creationId xmlns:a16="http://schemas.microsoft.com/office/drawing/2014/main" id="{DD9BF42F-960F-4E4D-BC59-6C8E60C587FA}"/>
            </a:ext>
          </a:extLst>
        </xdr:cNvPr>
        <xdr:cNvSpPr/>
      </xdr:nvSpPr>
      <xdr:spPr>
        <a:xfrm>
          <a:off x="17613929" y="10051594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B3F126-FBE4-4D4C-B987-F73DDF888BA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-13,8%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43</xdr:row>
      <xdr:rowOff>89946</xdr:rowOff>
    </xdr:from>
    <xdr:to>
      <xdr:col>22</xdr:col>
      <xdr:colOff>38689</xdr:colOff>
      <xdr:row>45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5816797" y="90751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04/2025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576879</xdr:colOff>
      <xdr:row>43</xdr:row>
      <xdr:rowOff>89946</xdr:rowOff>
    </xdr:from>
    <xdr:to>
      <xdr:col>24</xdr:col>
      <xdr:colOff>195579</xdr:colOff>
      <xdr:row>45</xdr:row>
      <xdr:rowOff>47233</xdr:rowOff>
    </xdr:to>
    <xdr:sp macro="" textlink="">
      <xdr:nvSpPr>
        <xdr:cNvPr id="116" name="Prostokąt: zaokrąglone rogi 115">
          <a:extLst>
            <a:ext uri="{FF2B5EF4-FFF2-40B4-BE49-F238E27FC236}">
              <a16:creationId xmlns:a16="http://schemas.microsoft.com/office/drawing/2014/main" id="{F1F56188-8C12-4BD4-BEE4-4895A10DD970}"/>
            </a:ext>
          </a:extLst>
        </xdr:cNvPr>
        <xdr:cNvSpPr/>
      </xdr:nvSpPr>
      <xdr:spPr>
        <a:xfrm>
          <a:off x="17613929" y="9075196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01-04/2025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576879</xdr:colOff>
      <xdr:row>45</xdr:row>
      <xdr:rowOff>177796</xdr:rowOff>
    </xdr:from>
    <xdr:to>
      <xdr:col>24</xdr:col>
      <xdr:colOff>195579</xdr:colOff>
      <xdr:row>47</xdr:row>
      <xdr:rowOff>136672</xdr:rowOff>
    </xdr:to>
    <xdr:sp macro="" textlink="'szacunek rynku_04 2025'!P67">
      <xdr:nvSpPr>
        <xdr:cNvPr id="117" name="Prostokąt: zaokrąglone rogi 116">
          <a:extLst>
            <a:ext uri="{FF2B5EF4-FFF2-40B4-BE49-F238E27FC236}">
              <a16:creationId xmlns:a16="http://schemas.microsoft.com/office/drawing/2014/main" id="{0A76CF15-E37B-414F-A354-5CF9F0C98C01}"/>
            </a:ext>
          </a:extLst>
        </xdr:cNvPr>
        <xdr:cNvSpPr/>
      </xdr:nvSpPr>
      <xdr:spPr>
        <a:xfrm>
          <a:off x="17613929" y="9531346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73E5F30-F0DF-4079-BF12-DA28EDC5D0D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39</xdr:row>
      <xdr:rowOff>127009</xdr:rowOff>
    </xdr:from>
    <xdr:to>
      <xdr:col>24</xdr:col>
      <xdr:colOff>195579</xdr:colOff>
      <xdr:row>42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51</xdr:row>
      <xdr:rowOff>113390</xdr:rowOff>
    </xdr:from>
    <xdr:to>
      <xdr:col>20</xdr:col>
      <xdr:colOff>1404697</xdr:colOff>
      <xdr:row>53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1668997</xdr:colOff>
      <xdr:row>51</xdr:row>
      <xdr:rowOff>113390</xdr:rowOff>
    </xdr:from>
    <xdr:to>
      <xdr:col>22</xdr:col>
      <xdr:colOff>13289</xdr:colOff>
      <xdr:row>53</xdr:row>
      <xdr:rowOff>72264</xdr:rowOff>
    </xdr:to>
    <xdr:sp macro="" textlink="'szacunek rynku_04 2025'!K69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5791397" y="10571840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551479</xdr:colOff>
      <xdr:row>51</xdr:row>
      <xdr:rowOff>113390</xdr:rowOff>
    </xdr:from>
    <xdr:to>
      <xdr:col>24</xdr:col>
      <xdr:colOff>170179</xdr:colOff>
      <xdr:row>53</xdr:row>
      <xdr:rowOff>72264</xdr:rowOff>
    </xdr:to>
    <xdr:sp macro="" textlink="'szacunek rynku_04 2025'!P69">
      <xdr:nvSpPr>
        <xdr:cNvPr id="121" name="Prostokąt: zaokrąglone rogi 120">
          <a:extLst>
            <a:ext uri="{FF2B5EF4-FFF2-40B4-BE49-F238E27FC236}">
              <a16:creationId xmlns:a16="http://schemas.microsoft.com/office/drawing/2014/main" id="{B433480E-F7AA-480E-A1E3-693F20289C4C}"/>
            </a:ext>
          </a:extLst>
        </xdr:cNvPr>
        <xdr:cNvSpPr/>
      </xdr:nvSpPr>
      <xdr:spPr>
        <a:xfrm>
          <a:off x="17588529" y="10571840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03213D2-3046-4256-B22D-C7FE3E4D626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9,1%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215884</xdr:colOff>
      <xdr:row>54</xdr:row>
      <xdr:rowOff>81187</xdr:rowOff>
    </xdr:from>
    <xdr:to>
      <xdr:col>20</xdr:col>
      <xdr:colOff>1404697</xdr:colOff>
      <xdr:row>56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1681697</xdr:colOff>
      <xdr:row>54</xdr:row>
      <xdr:rowOff>81187</xdr:rowOff>
    </xdr:from>
    <xdr:to>
      <xdr:col>22</xdr:col>
      <xdr:colOff>25989</xdr:colOff>
      <xdr:row>56</xdr:row>
      <xdr:rowOff>40061</xdr:rowOff>
    </xdr:to>
    <xdr:sp macro="" textlink="'szacunek rynku_04 2025'!K70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5804097" y="11092087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19,2%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564179</xdr:colOff>
      <xdr:row>54</xdr:row>
      <xdr:rowOff>81187</xdr:rowOff>
    </xdr:from>
    <xdr:to>
      <xdr:col>24</xdr:col>
      <xdr:colOff>182879</xdr:colOff>
      <xdr:row>56</xdr:row>
      <xdr:rowOff>40061</xdr:rowOff>
    </xdr:to>
    <xdr:sp macro="" textlink="'szacunek rynku_04 2025'!P70">
      <xdr:nvSpPr>
        <xdr:cNvPr id="127" name="Prostokąt: zaokrąglone rogi 126">
          <a:extLst>
            <a:ext uri="{FF2B5EF4-FFF2-40B4-BE49-F238E27FC236}">
              <a16:creationId xmlns:a16="http://schemas.microsoft.com/office/drawing/2014/main" id="{55A608BF-816B-4800-B7CB-B03C1B12E3C8}"/>
            </a:ext>
          </a:extLst>
        </xdr:cNvPr>
        <xdr:cNvSpPr/>
      </xdr:nvSpPr>
      <xdr:spPr>
        <a:xfrm>
          <a:off x="17601229" y="11092087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E5562BB-A92B-47D0-AE84-ACDFDC98B1EF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38,5%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196850</xdr:colOff>
      <xdr:row>79</xdr:row>
      <xdr:rowOff>6338</xdr:rowOff>
    </xdr:from>
    <xdr:to>
      <xdr:col>20</xdr:col>
      <xdr:colOff>1385663</xdr:colOff>
      <xdr:row>80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82</xdr:row>
      <xdr:rowOff>5885</xdr:rowOff>
    </xdr:from>
    <xdr:to>
      <xdr:col>20</xdr:col>
      <xdr:colOff>1385663</xdr:colOff>
      <xdr:row>83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1675363</xdr:colOff>
      <xdr:row>79</xdr:row>
      <xdr:rowOff>6338</xdr:rowOff>
    </xdr:from>
    <xdr:to>
      <xdr:col>22</xdr:col>
      <xdr:colOff>19655</xdr:colOff>
      <xdr:row>80</xdr:row>
      <xdr:rowOff>149363</xdr:rowOff>
    </xdr:to>
    <xdr:sp macro="" textlink="'szacunek rynku_04 2025'!K73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5797763" y="16262338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E679ACF-193E-4F91-B4A6-C9A4BC5C5699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-15,5%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82</xdr:row>
      <xdr:rowOff>5885</xdr:rowOff>
    </xdr:from>
    <xdr:to>
      <xdr:col>22</xdr:col>
      <xdr:colOff>19655</xdr:colOff>
      <xdr:row>83</xdr:row>
      <xdr:rowOff>148909</xdr:rowOff>
    </xdr:to>
    <xdr:sp macro="" textlink="'szacunek rynku_04 2025'!K74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5797763" y="16814335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F12704A-DAD9-4841-B052-EF3F2F425760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27,2%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557845</xdr:colOff>
      <xdr:row>82</xdr:row>
      <xdr:rowOff>5885</xdr:rowOff>
    </xdr:from>
    <xdr:to>
      <xdr:col>24</xdr:col>
      <xdr:colOff>176545</xdr:colOff>
      <xdr:row>83</xdr:row>
      <xdr:rowOff>148909</xdr:rowOff>
    </xdr:to>
    <xdr:sp macro="" textlink="'szacunek rynku_04 2025'!P74">
      <xdr:nvSpPr>
        <xdr:cNvPr id="132" name="Prostokąt: zaokrąglone rogi 131">
          <a:extLst>
            <a:ext uri="{FF2B5EF4-FFF2-40B4-BE49-F238E27FC236}">
              <a16:creationId xmlns:a16="http://schemas.microsoft.com/office/drawing/2014/main" id="{8A626530-0373-4099-BFB7-37D0190B3F6D}"/>
            </a:ext>
          </a:extLst>
        </xdr:cNvPr>
        <xdr:cNvSpPr/>
      </xdr:nvSpPr>
      <xdr:spPr>
        <a:xfrm>
          <a:off x="17594895" y="16814335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82EA6BD-9560-45E8-BA0E-AF611951E42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26,9%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76</xdr:row>
      <xdr:rowOff>102637</xdr:rowOff>
    </xdr:from>
    <xdr:to>
      <xdr:col>22</xdr:col>
      <xdr:colOff>19655</xdr:colOff>
      <xdr:row>78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5797763" y="15806187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04/2025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557845</xdr:colOff>
      <xdr:row>76</xdr:row>
      <xdr:rowOff>102637</xdr:rowOff>
    </xdr:from>
    <xdr:to>
      <xdr:col>24</xdr:col>
      <xdr:colOff>176545</xdr:colOff>
      <xdr:row>78</xdr:row>
      <xdr:rowOff>59924</xdr:rowOff>
    </xdr:to>
    <xdr:sp macro="" textlink="">
      <xdr:nvSpPr>
        <xdr:cNvPr id="134" name="Prostokąt: zaokrąglone rogi 133">
          <a:extLst>
            <a:ext uri="{FF2B5EF4-FFF2-40B4-BE49-F238E27FC236}">
              <a16:creationId xmlns:a16="http://schemas.microsoft.com/office/drawing/2014/main" id="{4238BE10-E5EF-46DA-8444-5A9055FD85AD}"/>
            </a:ext>
          </a:extLst>
        </xdr:cNvPr>
        <xdr:cNvSpPr/>
      </xdr:nvSpPr>
      <xdr:spPr>
        <a:xfrm>
          <a:off x="17594895" y="15806187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01-04/2025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557845</xdr:colOff>
      <xdr:row>79</xdr:row>
      <xdr:rowOff>6337</xdr:rowOff>
    </xdr:from>
    <xdr:to>
      <xdr:col>24</xdr:col>
      <xdr:colOff>176545</xdr:colOff>
      <xdr:row>80</xdr:row>
      <xdr:rowOff>149363</xdr:rowOff>
    </xdr:to>
    <xdr:sp macro="" textlink="'szacunek rynku_04 2025'!P73">
      <xdr:nvSpPr>
        <xdr:cNvPr id="135" name="Prostokąt: zaokrąglone rogi 134">
          <a:extLst>
            <a:ext uri="{FF2B5EF4-FFF2-40B4-BE49-F238E27FC236}">
              <a16:creationId xmlns:a16="http://schemas.microsoft.com/office/drawing/2014/main" id="{EEEBFB01-401A-4DA9-94E0-32D3DEBA61DE}"/>
            </a:ext>
          </a:extLst>
        </xdr:cNvPr>
        <xdr:cNvSpPr/>
      </xdr:nvSpPr>
      <xdr:spPr>
        <a:xfrm>
          <a:off x="17594895" y="16262337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17A5BC8-7BEF-4B05-8ECB-D95BFE75A3F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-9,5%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72</xdr:row>
      <xdr:rowOff>139700</xdr:rowOff>
    </xdr:from>
    <xdr:to>
      <xdr:col>24</xdr:col>
      <xdr:colOff>176545</xdr:colOff>
      <xdr:row>75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85</xdr:row>
      <xdr:rowOff>5431</xdr:rowOff>
    </xdr:from>
    <xdr:to>
      <xdr:col>20</xdr:col>
      <xdr:colOff>1385663</xdr:colOff>
      <xdr:row>86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1649963</xdr:colOff>
      <xdr:row>85</xdr:row>
      <xdr:rowOff>5431</xdr:rowOff>
    </xdr:from>
    <xdr:to>
      <xdr:col>21</xdr:col>
      <xdr:colOff>1022955</xdr:colOff>
      <xdr:row>86</xdr:row>
      <xdr:rowOff>148455</xdr:rowOff>
    </xdr:to>
    <xdr:sp macro="" textlink="'szacunek rynku_04 2025'!K75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5772363" y="17366331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036943F-8AE3-42CC-BFEE-9C8AA52E15A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-7,0%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532445</xdr:colOff>
      <xdr:row>85</xdr:row>
      <xdr:rowOff>5431</xdr:rowOff>
    </xdr:from>
    <xdr:to>
      <xdr:col>24</xdr:col>
      <xdr:colOff>151145</xdr:colOff>
      <xdr:row>86</xdr:row>
      <xdr:rowOff>148455</xdr:rowOff>
    </xdr:to>
    <xdr:sp macro="" textlink="'szacunek rynku_04 2025'!P75">
      <xdr:nvSpPr>
        <xdr:cNvPr id="139" name="Prostokąt: zaokrąglone rogi 138">
          <a:extLst>
            <a:ext uri="{FF2B5EF4-FFF2-40B4-BE49-F238E27FC236}">
              <a16:creationId xmlns:a16="http://schemas.microsoft.com/office/drawing/2014/main" id="{2F1A35F2-5279-4661-8123-92EF14B1C2D9}"/>
            </a:ext>
          </a:extLst>
        </xdr:cNvPr>
        <xdr:cNvSpPr/>
      </xdr:nvSpPr>
      <xdr:spPr>
        <a:xfrm>
          <a:off x="17569495" y="17366331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3D18628-B35A-4979-9531-70CEBE3715D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-8,8%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241300</xdr:colOff>
      <xdr:row>23</xdr:row>
      <xdr:rowOff>158750</xdr:rowOff>
    </xdr:from>
    <xdr:to>
      <xdr:col>14</xdr:col>
      <xdr:colOff>562327</xdr:colOff>
      <xdr:row>31</xdr:row>
      <xdr:rowOff>150284</xdr:rowOff>
    </xdr:to>
    <xdr:sp macro="" textlink="">
      <xdr:nvSpPr>
        <xdr:cNvPr id="122" name="Prostokąt: zaokrąglone rogi 121">
          <a:extLst>
            <a:ext uri="{FF2B5EF4-FFF2-40B4-BE49-F238E27FC236}">
              <a16:creationId xmlns:a16="http://schemas.microsoft.com/office/drawing/2014/main" id="{00AD24CF-458D-415E-91E0-6DEC940E1288}"/>
            </a:ext>
          </a:extLst>
        </xdr:cNvPr>
        <xdr:cNvSpPr/>
      </xdr:nvSpPr>
      <xdr:spPr>
        <a:xfrm>
          <a:off x="850900" y="4826000"/>
          <a:ext cx="10900127" cy="1471084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Pojazdy lekkie pozostają główną siłą napędową całego rynku leasingu, choć tempo rozwoju segmentu OSD jest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niższe niż w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2023-2024.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Dynamika finansowania OSD przyspieszyła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kwietniu  do 11,6% r/r, po 7,9% r/r w marcu i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2,6% r/r za 01-02 2025. To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nadal wyraźnie poniżej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24,7% r/r za cały 2024 roku. Podobnie jak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2024, notujemy znacznie wyższą dynamikę w sektorze finansowania aut osobowych.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Wynik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01-04 2025 w OSD trochę pod negatywnym wpływem wysokiej aktywności sprzedażowej całej branży w IV kw. 2024. Oczekujemy, że wzrost gospodarczy w 2025, który będzie mocno bazował na popycie konsumpcyjnym, przełoży się na wzrost finansowania OSD w dalszej części roku. 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222250</xdr:colOff>
      <xdr:row>56</xdr:row>
      <xdr:rowOff>57150</xdr:rowOff>
    </xdr:from>
    <xdr:to>
      <xdr:col>14</xdr:col>
      <xdr:colOff>553860</xdr:colOff>
      <xdr:row>65</xdr:row>
      <xdr:rowOff>135466</xdr:rowOff>
    </xdr:to>
    <xdr:sp macro="" textlink="">
      <xdr:nvSpPr>
        <xdr:cNvPr id="123" name="Prostokąt: zaokrąglone rogi 122">
          <a:extLst>
            <a:ext uri="{FF2B5EF4-FFF2-40B4-BE49-F238E27FC236}">
              <a16:creationId xmlns:a16="http://schemas.microsoft.com/office/drawing/2014/main" id="{C3539999-C7E3-46EC-AAB6-FB8EA45337E2}"/>
            </a:ext>
          </a:extLst>
        </xdr:cNvPr>
        <xdr:cNvSpPr/>
      </xdr:nvSpPr>
      <xdr:spPr>
        <a:xfrm>
          <a:off x="831850" y="11449050"/>
          <a:ext cx="10910710" cy="1748366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pojazdów ciężarowych w kwietniu 2025 drugi miesiąc na plusie (po 3,2% r/r w marcu). To pierwsze wzrosty w ujęciu rocznym segmentu TRK od II kw. 2023. Wzrosty są umiarkowane, ale to jednak diametralna poprawa wobec -13,7% r/r za 2024 i -7,1% r/r za 01-02/2025. 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ciągników siodłowych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pozostaje jeszcze na minusie, pomimo poprawy obserwowanej w rejestracjach. Wyraźnie wyhamowały też wzrosty w naczepach vs +34,1% r/r w marcu. Oceniamy, że najgorsze w sektorze finansowania TRK już za nami, ale wciąż problemy w przemyśle strefy euro i trudna sytuacja finansowa firm transportowych, przekładają się na niski popyt inwestycyjny w transporcie drogowym międzynarodowym.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Lepszy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wynik w typowych ciężarówkach (bardziej związanych z popytem krajowym) i bardzo dobry w finansowaniu autobusów.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190500</xdr:colOff>
      <xdr:row>123</xdr:row>
      <xdr:rowOff>95250</xdr:rowOff>
    </xdr:from>
    <xdr:to>
      <xdr:col>14</xdr:col>
      <xdr:colOff>522110</xdr:colOff>
      <xdr:row>131</xdr:row>
      <xdr:rowOff>71967</xdr:rowOff>
    </xdr:to>
    <xdr:sp macro="" textlink="">
      <xdr:nvSpPr>
        <xdr:cNvPr id="141" name="Prostokąt: zaokrąglone rogi 140">
          <a:extLst>
            <a:ext uri="{FF2B5EF4-FFF2-40B4-BE49-F238E27FC236}">
              <a16:creationId xmlns:a16="http://schemas.microsoft.com/office/drawing/2014/main" id="{D396AD1A-4758-4FDB-BC39-70B3F067A15A}"/>
            </a:ext>
          </a:extLst>
        </xdr:cNvPr>
        <xdr:cNvSpPr/>
      </xdr:nvSpPr>
      <xdr:spPr>
        <a:xfrm>
          <a:off x="800100" y="25133300"/>
          <a:ext cx="10910710" cy="1449917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Ostrożnie się rozpędzamy w 2025 roku. Wynik rynku za kwiecień zauważalnie powyżej 1,7% r/r dla I kwartału 2025,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z 5,4% r/r dla marca.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Dodatnia dynamika rynku budowana jest wciąż przez finansowanie aktywów w pożyczce,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ale sam kwiecień przyniósł również odbicie w samym leasingu.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Widzimy wzrost znaczenia OSD w stukturze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leasingowych, po średnio 55% za cały 2024.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Mocny popyt konsumpcyjny,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odblokowanie inwestycji unijnych i stopniowe odbicie eksportu towarów z Polski powinny przełożyć się na ok. 13-proc. wzrost finansowania aktywów przez firmy leasingowe w 2025 roku, zgodnie z ostatnią prognozą ZPL.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229054</xdr:colOff>
      <xdr:row>4</xdr:row>
      <xdr:rowOff>331536</xdr:rowOff>
    </xdr:from>
    <xdr:to>
      <xdr:col>22</xdr:col>
      <xdr:colOff>63432</xdr:colOff>
      <xdr:row>24</xdr:row>
      <xdr:rowOff>173013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238124</xdr:colOff>
      <xdr:row>32</xdr:row>
      <xdr:rowOff>196506</xdr:rowOff>
    </xdr:from>
    <xdr:to>
      <xdr:col>22</xdr:col>
      <xdr:colOff>71924</xdr:colOff>
      <xdr:row>51</xdr:row>
      <xdr:rowOff>195985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244929</xdr:colOff>
      <xdr:row>60</xdr:row>
      <xdr:rowOff>196613</xdr:rowOff>
    </xdr:from>
    <xdr:to>
      <xdr:col>22</xdr:col>
      <xdr:colOff>78729</xdr:colOff>
      <xdr:row>79</xdr:row>
      <xdr:rowOff>196813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582839</xdr:colOff>
      <xdr:row>4</xdr:row>
      <xdr:rowOff>359431</xdr:rowOff>
    </xdr:from>
    <xdr:to>
      <xdr:col>28</xdr:col>
      <xdr:colOff>454739</xdr:colOff>
      <xdr:row>24</xdr:row>
      <xdr:rowOff>200880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641413</xdr:colOff>
      <xdr:row>32</xdr:row>
      <xdr:rowOff>209093</xdr:rowOff>
    </xdr:from>
    <xdr:to>
      <xdr:col>28</xdr:col>
      <xdr:colOff>519599</xdr:colOff>
      <xdr:row>52</xdr:row>
      <xdr:rowOff>2197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598712</xdr:colOff>
      <xdr:row>60</xdr:row>
      <xdr:rowOff>214302</xdr:rowOff>
    </xdr:from>
    <xdr:to>
      <xdr:col>28</xdr:col>
      <xdr:colOff>470612</xdr:colOff>
      <xdr:row>80</xdr:row>
      <xdr:rowOff>8127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04 2025'!$H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3F77861E-4588-44AC-A52B-B572FA9F57A4}" type="TxLink">
            <a:rPr lang="en-US" sz="1400" b="1" i="0" u="none" strike="noStrike">
              <a:solidFill>
                <a:sysClr val="windowText" lastClr="000000"/>
              </a:solidFill>
              <a:latin typeface="Arial"/>
              <a:cs typeface="Arial"/>
            </a:rPr>
            <a:pPr algn="ctr"/>
            <a:t>IV 2024</a:t>
          </a:fld>
          <a:endParaRPr lang="en-GB" sz="14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04 2025'!$H$3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89D8CB58-6E9E-4C56-AC5F-4C309FF8EAB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IV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04 2025'!$H$62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CFB992B1-0160-4013-B693-85659A1AF2F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IV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04 2025'!$I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EB14DF-10DB-4BF0-A9DF-71F4E6A95DC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IV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04 2025'!$I$3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32985F-4960-4248-9360-91BC163836E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IV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04 2025'!$I$62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BBE67BB6-726E-4A0C-A542-4CAA251EE9FD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IV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2:AE133"/>
  <sheetViews>
    <sheetView showGridLines="0" tabSelected="1" zoomScaleNormal="100" workbookViewId="0">
      <selection activeCell="C5" sqref="C5:O5"/>
    </sheetView>
  </sheetViews>
  <sheetFormatPr defaultRowHeight="14.5" x14ac:dyDescent="0.35"/>
  <cols>
    <col min="2" max="2" width="3.54296875" customWidth="1"/>
    <col min="4" max="4" width="27" customWidth="1"/>
    <col min="5" max="7" width="14.7265625" customWidth="1"/>
    <col min="11" max="11" width="10.453125" bestFit="1" customWidth="1"/>
    <col min="12" max="14" width="10.453125" customWidth="1"/>
    <col min="16" max="16" width="3.54296875" customWidth="1"/>
    <col min="19" max="19" width="3.54296875" customWidth="1"/>
    <col min="21" max="21" width="27" customWidth="1"/>
    <col min="22" max="23" width="14.7265625" customWidth="1"/>
    <col min="29" max="29" width="3.54296875" customWidth="1"/>
  </cols>
  <sheetData>
    <row r="2" spans="2:31" ht="21" x14ac:dyDescent="0.5">
      <c r="B2" s="75" t="s">
        <v>52</v>
      </c>
    </row>
    <row r="3" spans="2:31" ht="21.5" thickBot="1" x14ac:dyDescent="0.55000000000000004">
      <c r="B3" s="75"/>
    </row>
    <row r="4" spans="2:31" ht="15" thickTop="1" x14ac:dyDescent="0.35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S4" s="1"/>
      <c r="T4" s="2"/>
      <c r="U4" s="2"/>
      <c r="V4" s="2"/>
      <c r="W4" s="2"/>
      <c r="X4" s="2"/>
      <c r="Y4" s="2"/>
      <c r="Z4" s="2"/>
      <c r="AA4" s="2"/>
      <c r="AB4" s="2"/>
      <c r="AC4" s="3"/>
    </row>
    <row r="5" spans="2:31" s="6" customFormat="1" ht="61.5" customHeight="1" x14ac:dyDescent="0.35">
      <c r="B5" s="4"/>
      <c r="C5" s="73" t="s">
        <v>28</v>
      </c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5"/>
      <c r="S5" s="4"/>
      <c r="T5" s="73" t="s">
        <v>36</v>
      </c>
      <c r="U5" s="73"/>
      <c r="V5" s="73"/>
      <c r="W5" s="73"/>
      <c r="X5" s="73"/>
      <c r="Y5" s="73"/>
      <c r="Z5" s="73"/>
      <c r="AA5" s="73"/>
      <c r="AB5" s="73"/>
      <c r="AC5" s="5"/>
      <c r="AE5" s="7"/>
    </row>
    <row r="6" spans="2:31" x14ac:dyDescent="0.35">
      <c r="B6" s="8"/>
      <c r="P6" s="9"/>
      <c r="S6" s="8"/>
      <c r="AC6" s="9"/>
    </row>
    <row r="7" spans="2:31" x14ac:dyDescent="0.35">
      <c r="B7" s="8"/>
      <c r="P7" s="9"/>
      <c r="S7" s="8"/>
      <c r="AC7" s="9"/>
    </row>
    <row r="8" spans="2:31" x14ac:dyDescent="0.35">
      <c r="B8" s="8"/>
      <c r="P8" s="9"/>
      <c r="S8" s="8"/>
      <c r="AC8" s="9"/>
    </row>
    <row r="9" spans="2:31" x14ac:dyDescent="0.35">
      <c r="B9" s="8"/>
      <c r="P9" s="9"/>
      <c r="S9" s="8"/>
      <c r="AC9" s="9"/>
    </row>
    <row r="10" spans="2:31" x14ac:dyDescent="0.35">
      <c r="B10" s="8"/>
      <c r="J10" s="63" t="s">
        <v>35</v>
      </c>
      <c r="N10" s="63" t="s">
        <v>35</v>
      </c>
      <c r="P10" s="9"/>
      <c r="S10" s="8"/>
      <c r="V10" s="14"/>
      <c r="AC10" s="9"/>
    </row>
    <row r="11" spans="2:31" x14ac:dyDescent="0.35">
      <c r="B11" s="8"/>
      <c r="I11" t="s">
        <v>1</v>
      </c>
      <c r="J11" s="64">
        <f>('szacunek rynku_04 2025'!I9+'szacunek rynku_04 2025'!I10)/('szacunek rynku_04 2025'!I64+'szacunek rynku_04 2025'!I65)</f>
        <v>0.93893537477339473</v>
      </c>
      <c r="M11" t="s">
        <v>0</v>
      </c>
      <c r="N11" s="64">
        <f>'szacunek rynku_04 2025'!I64/SUM('szacunek rynku_04 2025'!I64:I65)</f>
        <v>0.88386733849593591</v>
      </c>
      <c r="P11" s="9"/>
      <c r="S11" s="8"/>
      <c r="V11" s="66"/>
      <c r="Z11" s="13"/>
      <c r="AC11" s="9"/>
    </row>
    <row r="12" spans="2:31" x14ac:dyDescent="0.35">
      <c r="B12" s="8"/>
      <c r="I12" t="s">
        <v>2</v>
      </c>
      <c r="J12" s="64">
        <f>1-J11</f>
        <v>6.1064625226605274E-2</v>
      </c>
      <c r="M12" t="s">
        <v>3</v>
      </c>
      <c r="N12" s="64">
        <f>1-N11</f>
        <v>0.11613266150406409</v>
      </c>
      <c r="P12" s="9"/>
      <c r="S12" s="8"/>
      <c r="V12" s="66"/>
      <c r="Z12" s="13"/>
      <c r="AA12" s="71"/>
      <c r="AC12" s="9"/>
    </row>
    <row r="13" spans="2:31" x14ac:dyDescent="0.35">
      <c r="B13" s="8"/>
      <c r="P13" s="9"/>
      <c r="S13" s="8"/>
      <c r="Z13" s="13"/>
      <c r="AC13" s="9"/>
    </row>
    <row r="14" spans="2:31" x14ac:dyDescent="0.35">
      <c r="B14" s="8"/>
      <c r="I14" t="s">
        <v>1</v>
      </c>
      <c r="J14" s="65">
        <f>('szacunek rynku_04 2025'!I9+'szacunek rynku_04 2025'!I10)/('szacunek rynku_04 2025'!H9+'szacunek rynku_04 2025'!H10)-1</f>
        <v>0.1108121212077493</v>
      </c>
      <c r="K14" s="64">
        <f>('szacunek rynku_04 2025'!N9+'szacunek rynku_04 2025'!N10)/('szacunek rynku_04 2025'!M9+'szacunek rynku_04 2025'!M10)-1</f>
        <v>5.1793237530884273E-2</v>
      </c>
      <c r="P14" s="9"/>
      <c r="S14" s="8"/>
      <c r="AC14" s="9"/>
    </row>
    <row r="15" spans="2:31" x14ac:dyDescent="0.35">
      <c r="B15" s="8"/>
      <c r="I15" t="s">
        <v>2</v>
      </c>
      <c r="J15" s="65">
        <f>('szacunek rynku_04 2025'!I36+'szacunek rynku_04 2025'!I37)/('szacunek rynku_04 2025'!H36+'szacunek rynku_04 2025'!H37)-1</f>
        <v>0.20104335909598103</v>
      </c>
      <c r="K15" s="64">
        <f>('szacunek rynku_04 2025'!N36+'szacunek rynku_04 2025'!N37)/('szacunek rynku_04 2025'!M36+'szacunek rynku_04 2025'!M37)-1</f>
        <v>0.30509906829197586</v>
      </c>
      <c r="P15" s="9"/>
      <c r="S15" s="8"/>
      <c r="AC15" s="9"/>
    </row>
    <row r="16" spans="2:31" x14ac:dyDescent="0.35">
      <c r="B16" s="8"/>
      <c r="I16" t="s">
        <v>34</v>
      </c>
      <c r="J16" s="65">
        <f>('szacunek rynku_04 2025'!I65+'szacunek rynku_04 2025'!I64)/('szacunek rynku_04 2025'!H64+'szacunek rynku_04 2025'!H65)-1</f>
        <v>0.11593159707275769</v>
      </c>
      <c r="K16" s="64">
        <f>('szacunek rynku_04 2025'!N65+'szacunek rynku_04 2025'!N64)/('szacunek rynku_04 2025'!M64+'szacunek rynku_04 2025'!M65)-1</f>
        <v>6.3473169730632772E-2</v>
      </c>
      <c r="P16" s="9"/>
      <c r="S16" s="8"/>
      <c r="AC16" s="9"/>
    </row>
    <row r="17" spans="2:29" x14ac:dyDescent="0.35">
      <c r="B17" s="8"/>
      <c r="P17" s="9"/>
      <c r="S17" s="8"/>
      <c r="AC17" s="9"/>
    </row>
    <row r="18" spans="2:29" x14ac:dyDescent="0.35">
      <c r="B18" s="8"/>
      <c r="P18" s="9"/>
      <c r="S18" s="8"/>
      <c r="AC18" s="9"/>
    </row>
    <row r="19" spans="2:29" x14ac:dyDescent="0.35">
      <c r="B19" s="8"/>
      <c r="P19" s="9"/>
      <c r="S19" s="8"/>
      <c r="AC19" s="9"/>
    </row>
    <row r="20" spans="2:29" x14ac:dyDescent="0.35">
      <c r="B20" s="8"/>
      <c r="P20" s="9"/>
      <c r="S20" s="8"/>
      <c r="AC20" s="9"/>
    </row>
    <row r="21" spans="2:29" x14ac:dyDescent="0.35">
      <c r="B21" s="8"/>
      <c r="P21" s="9"/>
      <c r="S21" s="8"/>
      <c r="AC21" s="9"/>
    </row>
    <row r="22" spans="2:29" x14ac:dyDescent="0.35">
      <c r="B22" s="8"/>
      <c r="P22" s="9"/>
      <c r="S22" s="8"/>
      <c r="AC22" s="9"/>
    </row>
    <row r="23" spans="2:29" ht="15" thickBot="1" x14ac:dyDescent="0.4">
      <c r="B23" s="8"/>
      <c r="P23" s="9"/>
      <c r="S23" s="10"/>
      <c r="T23" s="11"/>
      <c r="U23" s="11"/>
      <c r="V23" s="11"/>
      <c r="W23" s="11"/>
      <c r="X23" s="11"/>
      <c r="Y23" s="11"/>
      <c r="Z23" s="11"/>
      <c r="AA23" s="11"/>
      <c r="AB23" s="11"/>
      <c r="AC23" s="12"/>
    </row>
    <row r="24" spans="2:29" ht="15" thickTop="1" x14ac:dyDescent="0.35">
      <c r="B24" s="8"/>
      <c r="P24" s="9"/>
    </row>
    <row r="25" spans="2:29" x14ac:dyDescent="0.35">
      <c r="B25" s="8"/>
      <c r="P25" s="9"/>
    </row>
    <row r="26" spans="2:29" x14ac:dyDescent="0.35">
      <c r="B26" s="8"/>
      <c r="P26" s="9"/>
    </row>
    <row r="27" spans="2:29" x14ac:dyDescent="0.35">
      <c r="B27" s="8"/>
      <c r="P27" s="9"/>
    </row>
    <row r="28" spans="2:29" x14ac:dyDescent="0.35">
      <c r="B28" s="8"/>
      <c r="P28" s="9"/>
    </row>
    <row r="29" spans="2:29" x14ac:dyDescent="0.35">
      <c r="B29" s="8"/>
      <c r="P29" s="9"/>
    </row>
    <row r="30" spans="2:29" x14ac:dyDescent="0.35">
      <c r="B30" s="8"/>
      <c r="P30" s="9"/>
    </row>
    <row r="31" spans="2:29" x14ac:dyDescent="0.35">
      <c r="B31" s="8"/>
      <c r="P31" s="9"/>
    </row>
    <row r="32" spans="2:29" x14ac:dyDescent="0.35">
      <c r="B32" s="8"/>
      <c r="P32" s="9"/>
    </row>
    <row r="33" spans="2:31" ht="16.5" customHeight="1" thickBot="1" x14ac:dyDescent="0.4"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2"/>
    </row>
    <row r="34" spans="2:31" ht="15" thickTop="1" x14ac:dyDescent="0.35"/>
    <row r="36" spans="2:31" ht="15" thickBot="1" x14ac:dyDescent="0.4"/>
    <row r="37" spans="2:31" ht="15" thickTop="1" x14ac:dyDescent="0.35">
      <c r="B37" s="1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"/>
      <c r="S37" s="1"/>
      <c r="T37" s="2"/>
      <c r="U37" s="2"/>
      <c r="V37" s="2"/>
      <c r="W37" s="2"/>
      <c r="X37" s="2"/>
      <c r="Y37" s="2"/>
      <c r="Z37" s="2"/>
      <c r="AA37" s="2"/>
      <c r="AB37" s="2"/>
      <c r="AC37" s="3"/>
    </row>
    <row r="38" spans="2:31" s="6" customFormat="1" ht="61.5" customHeight="1" x14ac:dyDescent="0.35">
      <c r="B38" s="4"/>
      <c r="C38" s="73" t="s">
        <v>29</v>
      </c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5"/>
      <c r="S38" s="4"/>
      <c r="T38" s="73" t="s">
        <v>38</v>
      </c>
      <c r="U38" s="73"/>
      <c r="V38" s="73"/>
      <c r="W38" s="73"/>
      <c r="X38" s="73"/>
      <c r="Y38" s="73"/>
      <c r="Z38" s="73"/>
      <c r="AA38" s="73"/>
      <c r="AB38" s="73"/>
      <c r="AC38" s="5"/>
      <c r="AE38" s="7"/>
    </row>
    <row r="39" spans="2:31" x14ac:dyDescent="0.35">
      <c r="B39" s="8"/>
      <c r="P39" s="9"/>
      <c r="S39" s="8"/>
      <c r="AC39" s="9"/>
    </row>
    <row r="40" spans="2:31" x14ac:dyDescent="0.35">
      <c r="B40" s="8"/>
      <c r="P40" s="9"/>
      <c r="S40" s="8"/>
      <c r="AC40" s="9"/>
    </row>
    <row r="41" spans="2:31" x14ac:dyDescent="0.35">
      <c r="B41" s="8"/>
      <c r="P41" s="9"/>
      <c r="S41" s="8"/>
      <c r="AC41" s="9"/>
    </row>
    <row r="42" spans="2:31" x14ac:dyDescent="0.35">
      <c r="B42" s="8"/>
      <c r="P42" s="9"/>
      <c r="S42" s="8"/>
      <c r="AC42" s="9"/>
    </row>
    <row r="43" spans="2:31" x14ac:dyDescent="0.35">
      <c r="B43" s="8"/>
      <c r="J43" s="63" t="s">
        <v>37</v>
      </c>
      <c r="N43" s="63" t="s">
        <v>37</v>
      </c>
      <c r="P43" s="9"/>
      <c r="S43" s="8"/>
      <c r="V43" s="14"/>
      <c r="AC43" s="9"/>
    </row>
    <row r="44" spans="2:31" x14ac:dyDescent="0.35">
      <c r="B44" s="8"/>
      <c r="I44" t="s">
        <v>1</v>
      </c>
      <c r="J44" s="64">
        <f>'szacunek rynku_04 2025'!I11/'szacunek rynku_04 2025'!I66</f>
        <v>0.91421749223394988</v>
      </c>
      <c r="K44" s="64"/>
      <c r="M44" t="s">
        <v>33</v>
      </c>
      <c r="N44" s="64">
        <f>'szacunek rynku_04 2025'!I67/'szacunek rynku_04 2025'!$I$66</f>
        <v>0.23853727908962233</v>
      </c>
      <c r="O44" s="64"/>
      <c r="P44" s="9"/>
      <c r="S44" s="8"/>
      <c r="V44" s="66"/>
      <c r="Z44" s="13"/>
      <c r="AC44" s="9"/>
    </row>
    <row r="45" spans="2:31" x14ac:dyDescent="0.35">
      <c r="B45" s="8"/>
      <c r="I45" t="s">
        <v>2</v>
      </c>
      <c r="J45" s="64">
        <f>1-J44</f>
        <v>8.578250776605012E-2</v>
      </c>
      <c r="K45" s="64"/>
      <c r="M45" t="s">
        <v>4</v>
      </c>
      <c r="N45" s="64">
        <f>'szacunek rynku_04 2025'!I68/'szacunek rynku_04 2025'!$I$66</f>
        <v>0.44929118695955944</v>
      </c>
      <c r="O45" s="64"/>
      <c r="P45" s="9"/>
      <c r="S45" s="8"/>
      <c r="V45" s="66"/>
      <c r="Z45" s="13"/>
      <c r="AC45" s="9"/>
    </row>
    <row r="46" spans="2:31" x14ac:dyDescent="0.35">
      <c r="B46" s="8"/>
      <c r="M46" t="s">
        <v>5</v>
      </c>
      <c r="N46" s="64">
        <f>'szacunek rynku_04 2025'!I69/'szacunek rynku_04 2025'!$I$66</f>
        <v>0.21159918014597612</v>
      </c>
      <c r="O46" s="64"/>
      <c r="P46" s="9"/>
      <c r="S46" s="8"/>
      <c r="Z46" s="13"/>
      <c r="AC46" s="9"/>
    </row>
    <row r="47" spans="2:31" x14ac:dyDescent="0.35">
      <c r="B47" s="8"/>
      <c r="M47" t="s">
        <v>6</v>
      </c>
      <c r="N47" s="64">
        <f>'szacunek rynku_04 2025'!I70/'szacunek rynku_04 2025'!$I$66</f>
        <v>0.10057235380484221</v>
      </c>
      <c r="O47" s="64"/>
      <c r="P47" s="9"/>
      <c r="S47" s="8"/>
      <c r="AC47" s="9"/>
    </row>
    <row r="48" spans="2:31" x14ac:dyDescent="0.35">
      <c r="B48" s="8"/>
      <c r="P48" s="9"/>
      <c r="S48" s="8"/>
      <c r="AC48" s="9"/>
    </row>
    <row r="49" spans="2:29" x14ac:dyDescent="0.35">
      <c r="B49" s="8"/>
      <c r="P49" s="9"/>
      <c r="S49" s="8"/>
      <c r="AC49" s="9"/>
    </row>
    <row r="50" spans="2:29" x14ac:dyDescent="0.35">
      <c r="B50" s="8"/>
      <c r="P50" s="9"/>
      <c r="S50" s="8"/>
      <c r="AC50" s="9"/>
    </row>
    <row r="51" spans="2:29" x14ac:dyDescent="0.35">
      <c r="B51" s="8"/>
      <c r="P51" s="9"/>
      <c r="S51" s="8"/>
      <c r="AC51" s="9"/>
    </row>
    <row r="52" spans="2:29" x14ac:dyDescent="0.35">
      <c r="B52" s="8"/>
      <c r="P52" s="9"/>
      <c r="S52" s="8"/>
      <c r="AC52" s="9"/>
    </row>
    <row r="53" spans="2:29" x14ac:dyDescent="0.35">
      <c r="B53" s="8"/>
      <c r="P53" s="9"/>
      <c r="S53" s="8"/>
      <c r="AC53" s="9"/>
    </row>
    <row r="54" spans="2:29" x14ac:dyDescent="0.35">
      <c r="B54" s="8"/>
      <c r="P54" s="9"/>
      <c r="S54" s="8"/>
      <c r="AC54" s="9"/>
    </row>
    <row r="55" spans="2:29" x14ac:dyDescent="0.35">
      <c r="B55" s="8"/>
      <c r="P55" s="9"/>
      <c r="S55" s="8"/>
      <c r="AC55" s="9"/>
    </row>
    <row r="56" spans="2:29" x14ac:dyDescent="0.35">
      <c r="B56" s="8"/>
      <c r="P56" s="9"/>
      <c r="S56" s="8"/>
      <c r="AC56" s="9"/>
    </row>
    <row r="57" spans="2:29" x14ac:dyDescent="0.35">
      <c r="B57" s="8"/>
      <c r="P57" s="9"/>
      <c r="S57" s="8"/>
      <c r="AC57" s="9"/>
    </row>
    <row r="58" spans="2:29" ht="15" thickBot="1" x14ac:dyDescent="0.4">
      <c r="B58" s="8"/>
      <c r="P58" s="9"/>
      <c r="S58" s="10"/>
      <c r="T58" s="11"/>
      <c r="U58" s="11"/>
      <c r="V58" s="11"/>
      <c r="W58" s="11"/>
      <c r="X58" s="11"/>
      <c r="Y58" s="11"/>
      <c r="Z58" s="11"/>
      <c r="AA58" s="11"/>
      <c r="AB58" s="11"/>
      <c r="AC58" s="12"/>
    </row>
    <row r="59" spans="2:29" ht="15" thickTop="1" x14ac:dyDescent="0.35">
      <c r="B59" s="8"/>
      <c r="P59" s="9"/>
    </row>
    <row r="60" spans="2:29" x14ac:dyDescent="0.35">
      <c r="B60" s="8"/>
      <c r="P60" s="9"/>
    </row>
    <row r="61" spans="2:29" x14ac:dyDescent="0.35">
      <c r="B61" s="8"/>
      <c r="P61" s="9"/>
    </row>
    <row r="62" spans="2:29" x14ac:dyDescent="0.35">
      <c r="B62" s="8"/>
      <c r="P62" s="9"/>
    </row>
    <row r="63" spans="2:29" x14ac:dyDescent="0.35">
      <c r="B63" s="8"/>
      <c r="P63" s="9"/>
    </row>
    <row r="64" spans="2:29" x14ac:dyDescent="0.35">
      <c r="B64" s="8"/>
      <c r="P64" s="9"/>
    </row>
    <row r="65" spans="2:31" x14ac:dyDescent="0.35">
      <c r="B65" s="8"/>
      <c r="P65" s="9"/>
    </row>
    <row r="66" spans="2:31" ht="16.5" customHeight="1" thickBot="1" x14ac:dyDescent="0.4">
      <c r="B66" s="10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2"/>
    </row>
    <row r="67" spans="2:31" ht="15" thickTop="1" x14ac:dyDescent="0.35"/>
    <row r="69" spans="2:31" ht="15" thickBot="1" x14ac:dyDescent="0.4"/>
    <row r="70" spans="2:31" ht="15" thickTop="1" x14ac:dyDescent="0.35">
      <c r="B70" s="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3"/>
      <c r="S70" s="1"/>
      <c r="T70" s="2"/>
      <c r="U70" s="2"/>
      <c r="V70" s="2"/>
      <c r="W70" s="2"/>
      <c r="X70" s="2"/>
      <c r="Y70" s="2"/>
      <c r="Z70" s="2"/>
      <c r="AA70" s="2"/>
      <c r="AB70" s="2"/>
      <c r="AC70" s="3"/>
    </row>
    <row r="71" spans="2:31" s="6" customFormat="1" ht="61.5" customHeight="1" x14ac:dyDescent="0.35">
      <c r="B71" s="4"/>
      <c r="C71" s="73" t="s">
        <v>30</v>
      </c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5"/>
      <c r="S71" s="4"/>
      <c r="T71" s="73" t="s">
        <v>39</v>
      </c>
      <c r="U71" s="73"/>
      <c r="V71" s="73"/>
      <c r="W71" s="73"/>
      <c r="X71" s="73"/>
      <c r="Y71" s="73"/>
      <c r="Z71" s="73"/>
      <c r="AA71" s="73"/>
      <c r="AB71" s="73"/>
      <c r="AC71" s="5"/>
      <c r="AE71" s="7"/>
    </row>
    <row r="72" spans="2:31" x14ac:dyDescent="0.35">
      <c r="B72" s="8"/>
      <c r="P72" s="9"/>
      <c r="S72" s="8"/>
      <c r="AC72" s="9"/>
    </row>
    <row r="73" spans="2:31" x14ac:dyDescent="0.35">
      <c r="B73" s="8"/>
      <c r="P73" s="9"/>
      <c r="S73" s="8"/>
      <c r="AC73" s="9"/>
    </row>
    <row r="74" spans="2:31" x14ac:dyDescent="0.35">
      <c r="B74" s="8"/>
      <c r="P74" s="9"/>
      <c r="S74" s="8"/>
      <c r="AC74" s="9"/>
    </row>
    <row r="75" spans="2:31" x14ac:dyDescent="0.35">
      <c r="B75" s="8"/>
      <c r="P75" s="9"/>
      <c r="S75" s="8"/>
      <c r="AC75" s="9"/>
    </row>
    <row r="76" spans="2:31" x14ac:dyDescent="0.35">
      <c r="B76" s="8"/>
      <c r="J76" s="63" t="s">
        <v>37</v>
      </c>
      <c r="N76" s="63" t="s">
        <v>37</v>
      </c>
      <c r="P76" s="9"/>
      <c r="S76" s="8"/>
      <c r="V76" s="14"/>
      <c r="AC76" s="9"/>
    </row>
    <row r="77" spans="2:31" x14ac:dyDescent="0.35">
      <c r="B77" s="8"/>
      <c r="I77" t="s">
        <v>1</v>
      </c>
      <c r="J77" s="13">
        <f>'szacunek rynku_04 2025'!I17/'szacunek rynku_04 2025'!I72</f>
        <v>0.62271599859345694</v>
      </c>
      <c r="M77" t="s">
        <v>24</v>
      </c>
      <c r="N77" s="13">
        <f>'szacunek rynku_04 2025'!I73/'szacunek rynku_04 2025'!$I$72</f>
        <v>0.17739020663543295</v>
      </c>
      <c r="P77" s="9"/>
      <c r="S77" s="8"/>
      <c r="V77" s="66"/>
      <c r="Z77" s="13"/>
      <c r="AC77" s="9"/>
    </row>
    <row r="78" spans="2:31" x14ac:dyDescent="0.35">
      <c r="B78" s="8"/>
      <c r="I78" t="s">
        <v>2</v>
      </c>
      <c r="J78" s="13">
        <f>1-J77</f>
        <v>0.37728400140654306</v>
      </c>
      <c r="M78" t="s">
        <v>23</v>
      </c>
      <c r="N78" s="13">
        <f>'szacunek rynku_04 2025'!I74/'szacunek rynku_04 2025'!$I$72</f>
        <v>0.30312711467609005</v>
      </c>
      <c r="P78" s="9"/>
      <c r="S78" s="8"/>
      <c r="V78" s="66"/>
      <c r="Z78" s="13"/>
      <c r="AC78" s="9"/>
    </row>
    <row r="79" spans="2:31" x14ac:dyDescent="0.35">
      <c r="B79" s="8"/>
      <c r="M79" t="s">
        <v>32</v>
      </c>
      <c r="N79" s="13">
        <f>'szacunek rynku_04 2025'!I75/'szacunek rynku_04 2025'!$I$72</f>
        <v>0.5194826786884772</v>
      </c>
      <c r="P79" s="9"/>
      <c r="S79" s="8"/>
      <c r="Z79" s="13"/>
      <c r="AC79" s="9"/>
    </row>
    <row r="80" spans="2:31" x14ac:dyDescent="0.35">
      <c r="B80" s="8"/>
      <c r="N80" s="13"/>
      <c r="P80" s="9"/>
      <c r="S80" s="8"/>
      <c r="AC80" s="9"/>
    </row>
    <row r="81" spans="2:29" x14ac:dyDescent="0.35">
      <c r="B81" s="8"/>
      <c r="P81" s="9"/>
      <c r="S81" s="8"/>
      <c r="AC81" s="9"/>
    </row>
    <row r="82" spans="2:29" x14ac:dyDescent="0.35">
      <c r="B82" s="8"/>
      <c r="P82" s="9"/>
      <c r="S82" s="8"/>
      <c r="AC82" s="9"/>
    </row>
    <row r="83" spans="2:29" x14ac:dyDescent="0.35">
      <c r="B83" s="8"/>
      <c r="P83" s="9"/>
      <c r="S83" s="8"/>
      <c r="AC83" s="9"/>
    </row>
    <row r="84" spans="2:29" x14ac:dyDescent="0.35">
      <c r="B84" s="8"/>
      <c r="P84" s="9"/>
      <c r="S84" s="8"/>
      <c r="AC84" s="9"/>
    </row>
    <row r="85" spans="2:29" x14ac:dyDescent="0.35">
      <c r="B85" s="8"/>
      <c r="P85" s="9"/>
      <c r="S85" s="8"/>
      <c r="AC85" s="9"/>
    </row>
    <row r="86" spans="2:29" x14ac:dyDescent="0.35">
      <c r="B86" s="8"/>
      <c r="P86" s="9"/>
      <c r="S86" s="8"/>
      <c r="AC86" s="9"/>
    </row>
    <row r="87" spans="2:29" x14ac:dyDescent="0.35">
      <c r="B87" s="8"/>
      <c r="P87" s="9"/>
      <c r="S87" s="8"/>
      <c r="AC87" s="9"/>
    </row>
    <row r="88" spans="2:29" x14ac:dyDescent="0.35">
      <c r="B88" s="8"/>
      <c r="P88" s="9"/>
      <c r="S88" s="8"/>
      <c r="AC88" s="9"/>
    </row>
    <row r="89" spans="2:29" ht="15" thickBot="1" x14ac:dyDescent="0.4">
      <c r="B89" s="8"/>
      <c r="P89" s="9"/>
      <c r="S89" s="10"/>
      <c r="T89" s="11"/>
      <c r="U89" s="11"/>
      <c r="V89" s="11"/>
      <c r="W89" s="11"/>
      <c r="X89" s="11"/>
      <c r="Y89" s="11"/>
      <c r="Z89" s="11"/>
      <c r="AA89" s="11"/>
      <c r="AB89" s="11"/>
      <c r="AC89" s="12"/>
    </row>
    <row r="90" spans="2:29" ht="15" thickTop="1" x14ac:dyDescent="0.35">
      <c r="B90" s="8"/>
      <c r="P90" s="9"/>
    </row>
    <row r="91" spans="2:29" x14ac:dyDescent="0.35">
      <c r="B91" s="8"/>
      <c r="P91" s="9"/>
    </row>
    <row r="92" spans="2:29" x14ac:dyDescent="0.35">
      <c r="B92" s="8"/>
      <c r="P92" s="9"/>
    </row>
    <row r="93" spans="2:29" x14ac:dyDescent="0.35">
      <c r="B93" s="8"/>
      <c r="P93" s="9"/>
    </row>
    <row r="94" spans="2:29" x14ac:dyDescent="0.35">
      <c r="B94" s="8"/>
      <c r="P94" s="9"/>
    </row>
    <row r="95" spans="2:29" x14ac:dyDescent="0.35">
      <c r="B95" s="8"/>
      <c r="P95" s="9"/>
    </row>
    <row r="96" spans="2:29" x14ac:dyDescent="0.35">
      <c r="B96" s="8"/>
      <c r="P96" s="9"/>
    </row>
    <row r="97" spans="2:31" x14ac:dyDescent="0.35">
      <c r="B97" s="8"/>
      <c r="P97" s="9"/>
    </row>
    <row r="98" spans="2:31" x14ac:dyDescent="0.35">
      <c r="B98" s="8"/>
      <c r="P98" s="9"/>
    </row>
    <row r="99" spans="2:31" ht="16.5" customHeight="1" thickBot="1" x14ac:dyDescent="0.4">
      <c r="B99" s="10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2"/>
    </row>
    <row r="100" spans="2:31" ht="15" thickTop="1" x14ac:dyDescent="0.35"/>
    <row r="102" spans="2:31" ht="15" thickBot="1" x14ac:dyDescent="0.4"/>
    <row r="103" spans="2:31" ht="15" thickTop="1" x14ac:dyDescent="0.35">
      <c r="B103" s="1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3"/>
    </row>
    <row r="104" spans="2:31" s="6" customFormat="1" ht="61.5" customHeight="1" x14ac:dyDescent="0.35">
      <c r="B104" s="4"/>
      <c r="C104" s="73" t="s">
        <v>31</v>
      </c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5"/>
      <c r="T104" s="67"/>
      <c r="U104" s="67"/>
      <c r="V104" s="67"/>
      <c r="W104" s="67"/>
      <c r="X104" s="67"/>
      <c r="Y104" s="67"/>
      <c r="Z104" s="67"/>
      <c r="AA104" s="67"/>
      <c r="AB104" s="67"/>
      <c r="AE104" s="7"/>
    </row>
    <row r="105" spans="2:31" x14ac:dyDescent="0.35">
      <c r="B105" s="8"/>
      <c r="P105" s="9"/>
    </row>
    <row r="106" spans="2:31" x14ac:dyDescent="0.35">
      <c r="B106" s="8"/>
      <c r="P106" s="9"/>
    </row>
    <row r="107" spans="2:31" x14ac:dyDescent="0.35">
      <c r="B107" s="8"/>
      <c r="P107" s="9"/>
    </row>
    <row r="108" spans="2:31" x14ac:dyDescent="0.35">
      <c r="B108" s="8"/>
      <c r="P108" s="9"/>
    </row>
    <row r="109" spans="2:31" x14ac:dyDescent="0.35">
      <c r="B109" s="8"/>
      <c r="J109" s="63" t="s">
        <v>37</v>
      </c>
      <c r="N109" s="63" t="s">
        <v>37</v>
      </c>
      <c r="P109" s="9"/>
      <c r="V109" s="14"/>
    </row>
    <row r="110" spans="2:31" x14ac:dyDescent="0.35">
      <c r="B110" s="8"/>
      <c r="I110" t="s">
        <v>1</v>
      </c>
      <c r="J110" s="64">
        <f>'szacunek rynku_04 2025'!I25/'szacunek rynku_04 2025'!I80</f>
        <v>0.85540920938849352</v>
      </c>
      <c r="M110" t="s">
        <v>25</v>
      </c>
      <c r="N110" s="64">
        <f>('szacunek rynku_04 2025'!I64+'szacunek rynku_04 2025'!I65)/'szacunek rynku_04 2025'!I80</f>
        <v>0.55830425904858039</v>
      </c>
      <c r="P110" s="9"/>
      <c r="V110" s="66"/>
      <c r="Z110" s="13"/>
    </row>
    <row r="111" spans="2:31" x14ac:dyDescent="0.35">
      <c r="B111" s="8"/>
      <c r="I111" t="s">
        <v>2</v>
      </c>
      <c r="J111" s="64">
        <f>1-J110</f>
        <v>0.14459079061150648</v>
      </c>
      <c r="M111" t="s">
        <v>26</v>
      </c>
      <c r="N111" s="64">
        <f>'szacunek rynku_04 2025'!I66/'szacunek rynku_04 2025'!I80</f>
        <v>0.17068304171864873</v>
      </c>
      <c r="P111" s="9"/>
      <c r="V111" s="66"/>
      <c r="Z111" s="13"/>
    </row>
    <row r="112" spans="2:31" x14ac:dyDescent="0.35">
      <c r="B112" s="8"/>
      <c r="M112" t="s">
        <v>27</v>
      </c>
      <c r="N112" s="64">
        <f>'szacunek rynku_04 2025'!I72/'szacunek rynku_04 2025'!I80</f>
        <v>0.22938905400487469</v>
      </c>
      <c r="P112" s="9"/>
      <c r="Z112" s="13"/>
    </row>
    <row r="113" spans="2:16" x14ac:dyDescent="0.35">
      <c r="B113" s="8"/>
      <c r="M113" t="s">
        <v>7</v>
      </c>
      <c r="N113" s="64">
        <f>'szacunek rynku_04 2025'!I76/'szacunek rynku_04 2025'!I80</f>
        <v>1.1655847038906222E-2</v>
      </c>
      <c r="P113" s="9"/>
    </row>
    <row r="114" spans="2:16" x14ac:dyDescent="0.35">
      <c r="B114" s="8"/>
      <c r="M114" t="s">
        <v>22</v>
      </c>
      <c r="N114" s="64">
        <f>('szacunek rynku_04 2025'!I71+'szacunek rynku_04 2025'!I77+'szacunek rynku_04 2025'!I78)/'szacunek rynku_04 2025'!I80</f>
        <v>2.996779818898971E-2</v>
      </c>
      <c r="P114" s="9"/>
    </row>
    <row r="115" spans="2:16" x14ac:dyDescent="0.35">
      <c r="B115" s="8"/>
      <c r="P115" s="9"/>
    </row>
    <row r="116" spans="2:16" x14ac:dyDescent="0.35">
      <c r="B116" s="8"/>
      <c r="P116" s="9"/>
    </row>
    <row r="117" spans="2:16" x14ac:dyDescent="0.35">
      <c r="B117" s="8"/>
      <c r="P117" s="9"/>
    </row>
    <row r="118" spans="2:16" x14ac:dyDescent="0.35">
      <c r="B118" s="8"/>
      <c r="P118" s="9"/>
    </row>
    <row r="119" spans="2:16" x14ac:dyDescent="0.35">
      <c r="B119" s="8"/>
      <c r="P119" s="9"/>
    </row>
    <row r="120" spans="2:16" x14ac:dyDescent="0.35">
      <c r="B120" s="8"/>
      <c r="P120" s="9"/>
    </row>
    <row r="121" spans="2:16" x14ac:dyDescent="0.35">
      <c r="B121" s="8"/>
      <c r="P121" s="9"/>
    </row>
    <row r="122" spans="2:16" x14ac:dyDescent="0.35">
      <c r="B122" s="8"/>
      <c r="P122" s="9"/>
    </row>
    <row r="123" spans="2:16" x14ac:dyDescent="0.35">
      <c r="B123" s="8"/>
      <c r="P123" s="9"/>
    </row>
    <row r="124" spans="2:16" x14ac:dyDescent="0.35">
      <c r="B124" s="8"/>
      <c r="P124" s="9"/>
    </row>
    <row r="125" spans="2:16" x14ac:dyDescent="0.35">
      <c r="B125" s="8"/>
      <c r="P125" s="9"/>
    </row>
    <row r="126" spans="2:16" x14ac:dyDescent="0.35">
      <c r="B126" s="8"/>
      <c r="P126" s="9"/>
    </row>
    <row r="127" spans="2:16" x14ac:dyDescent="0.35">
      <c r="B127" s="8"/>
      <c r="P127" s="9"/>
    </row>
    <row r="128" spans="2:16" x14ac:dyDescent="0.35">
      <c r="B128" s="8"/>
      <c r="P128" s="9"/>
    </row>
    <row r="129" spans="2:16" x14ac:dyDescent="0.35">
      <c r="B129" s="8"/>
      <c r="P129" s="9"/>
    </row>
    <row r="130" spans="2:16" x14ac:dyDescent="0.35">
      <c r="B130" s="8"/>
      <c r="P130" s="9"/>
    </row>
    <row r="131" spans="2:16" x14ac:dyDescent="0.35">
      <c r="B131" s="8"/>
      <c r="P131" s="9"/>
    </row>
    <row r="132" spans="2:16" ht="16.5" customHeight="1" thickBot="1" x14ac:dyDescent="0.4">
      <c r="B132" s="10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2"/>
    </row>
    <row r="133" spans="2:16" ht="15" thickTop="1" x14ac:dyDescent="0.35"/>
  </sheetData>
  <mergeCells count="7">
    <mergeCell ref="C104:O104"/>
    <mergeCell ref="C5:O5"/>
    <mergeCell ref="T5:AB5"/>
    <mergeCell ref="C38:O38"/>
    <mergeCell ref="T38:AB38"/>
    <mergeCell ref="C71:O71"/>
    <mergeCell ref="T71:AB71"/>
  </mergeCells>
  <pageMargins left="0.7" right="0.7" top="0.75" bottom="0.75" header="0.3" footer="0.3"/>
  <pageSetup paperSize="9" orientation="portrait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2:P134"/>
  <sheetViews>
    <sheetView showGridLines="0" zoomScaleNormal="100" workbookViewId="0">
      <selection activeCell="B6" sqref="B6"/>
    </sheetView>
  </sheetViews>
  <sheetFormatPr defaultColWidth="9.1796875" defaultRowHeight="12.5" x14ac:dyDescent="0.25"/>
  <cols>
    <col min="1" max="1" width="6.26953125" style="20" customWidth="1"/>
    <col min="2" max="2" width="35.81640625" style="22" customWidth="1"/>
    <col min="3" max="3" width="10.54296875" style="22" bestFit="1" customWidth="1"/>
    <col min="4" max="4" width="10.54296875" style="22" customWidth="1"/>
    <col min="5" max="5" width="2.54296875" style="22" customWidth="1"/>
    <col min="6" max="6" width="10" style="20" bestFit="1" customWidth="1"/>
    <col min="7" max="7" width="2.54296875" style="22" customWidth="1"/>
    <col min="8" max="8" width="10.54296875" style="22" bestFit="1" customWidth="1"/>
    <col min="9" max="9" width="10.54296875" style="22" customWidth="1"/>
    <col min="10" max="10" width="2.54296875" style="22" customWidth="1"/>
    <col min="11" max="11" width="10" style="20" bestFit="1" customWidth="1"/>
    <col min="12" max="12" width="2.54296875" style="22" customWidth="1"/>
    <col min="13" max="13" width="10.54296875" style="22" bestFit="1" customWidth="1"/>
    <col min="14" max="14" width="10.54296875" style="22" customWidth="1"/>
    <col min="15" max="15" width="2.54296875" style="22" customWidth="1"/>
    <col min="16" max="16" width="10" style="20" bestFit="1" customWidth="1"/>
    <col min="17" max="17" width="9" style="22" customWidth="1"/>
    <col min="18" max="18" width="10.453125" style="22" customWidth="1"/>
    <col min="19" max="21" width="9.1796875" style="22"/>
    <col min="22" max="22" width="8.453125" style="22" customWidth="1"/>
    <col min="23" max="23" width="2.453125" style="22" customWidth="1"/>
    <col min="24" max="16384" width="9.1796875" style="22"/>
  </cols>
  <sheetData>
    <row r="2" spans="1:16" ht="21" x14ac:dyDescent="0.5">
      <c r="B2" s="75" t="s">
        <v>52</v>
      </c>
    </row>
    <row r="4" spans="1:16" ht="18" x14ac:dyDescent="0.25">
      <c r="B4" s="21" t="s">
        <v>20</v>
      </c>
    </row>
    <row r="5" spans="1:16" ht="45" customHeight="1" x14ac:dyDescent="0.25">
      <c r="A5" s="23"/>
      <c r="C5" s="74" t="s">
        <v>40</v>
      </c>
      <c r="D5" s="74"/>
      <c r="E5" s="74"/>
      <c r="F5" s="74"/>
      <c r="H5" s="74" t="s">
        <v>44</v>
      </c>
      <c r="I5" s="74"/>
      <c r="J5" s="74"/>
      <c r="K5" s="74"/>
      <c r="M5" s="74" t="s">
        <v>48</v>
      </c>
      <c r="N5" s="74"/>
      <c r="O5" s="74"/>
      <c r="P5" s="74"/>
    </row>
    <row r="7" spans="1:16" ht="21" x14ac:dyDescent="0.25">
      <c r="A7" s="24"/>
      <c r="C7" s="25" t="s">
        <v>41</v>
      </c>
      <c r="D7" s="25" t="s">
        <v>42</v>
      </c>
      <c r="F7" s="25" t="s">
        <v>43</v>
      </c>
      <c r="H7" s="25" t="s">
        <v>45</v>
      </c>
      <c r="I7" s="25" t="s">
        <v>46</v>
      </c>
      <c r="K7" s="25" t="s">
        <v>47</v>
      </c>
      <c r="M7" s="25" t="s">
        <v>49</v>
      </c>
      <c r="N7" s="25" t="s">
        <v>50</v>
      </c>
      <c r="P7" s="25" t="s">
        <v>51</v>
      </c>
    </row>
    <row r="8" spans="1:16" s="54" customFormat="1" ht="13" x14ac:dyDescent="0.3">
      <c r="A8" s="41"/>
      <c r="B8" s="27" t="s">
        <v>14</v>
      </c>
      <c r="C8" s="68">
        <v>18285.760237191673</v>
      </c>
      <c r="D8" s="68">
        <v>18453.770897240134</v>
      </c>
      <c r="F8" s="55">
        <f t="shared" ref="F8:F23" si="0">IF(C8,D8/C8-1,"")</f>
        <v>9.188059882068389E-3</v>
      </c>
      <c r="H8" s="68">
        <v>6315.9447253436583</v>
      </c>
      <c r="I8" s="68">
        <v>6888.2771722204234</v>
      </c>
      <c r="K8" s="55">
        <f t="shared" ref="K8:K23" si="1">IF(H8,I8/H8-1,"")</f>
        <v>9.061707658399798E-2</v>
      </c>
      <c r="M8" s="68">
        <f>SUM(M9:M10,M12:M16)</f>
        <v>24601.704962535325</v>
      </c>
      <c r="N8" s="68">
        <f>SUM(N9:N10,N12:N16)</f>
        <v>25342.048069460558</v>
      </c>
      <c r="P8" s="55">
        <f t="shared" ref="P8:P23" si="2">IF(M8,N8/M8-1,"")</f>
        <v>3.0093162569531762E-2</v>
      </c>
    </row>
    <row r="9" spans="1:16" s="20" customFormat="1" ht="10" x14ac:dyDescent="0.2">
      <c r="A9" s="26"/>
      <c r="B9" s="56" t="s">
        <v>0</v>
      </c>
      <c r="C9" s="69">
        <v>11836.992653465084</v>
      </c>
      <c r="D9" s="69">
        <v>12331.348598206614</v>
      </c>
      <c r="F9" s="28">
        <f t="shared" si="0"/>
        <v>4.1763643791467242E-2</v>
      </c>
      <c r="H9" s="69">
        <v>4075.4753276145634</v>
      </c>
      <c r="I9" s="69">
        <v>4603.7194676874133</v>
      </c>
      <c r="K9" s="28">
        <f t="shared" si="1"/>
        <v>0.12961534486384418</v>
      </c>
      <c r="M9" s="69">
        <f>C9+H9</f>
        <v>15912.467981079648</v>
      </c>
      <c r="N9" s="69">
        <f>D9+I9</f>
        <v>16935.068065894025</v>
      </c>
      <c r="P9" s="28">
        <f t="shared" si="2"/>
        <v>6.4264078082059806E-2</v>
      </c>
    </row>
    <row r="10" spans="1:16" s="20" customFormat="1" ht="10" x14ac:dyDescent="0.2">
      <c r="A10" s="26"/>
      <c r="B10" s="56" t="s">
        <v>8</v>
      </c>
      <c r="C10" s="69">
        <v>1912.8602126822309</v>
      </c>
      <c r="D10" s="69">
        <v>1853.2079512817406</v>
      </c>
      <c r="F10" s="28">
        <f t="shared" si="0"/>
        <v>-3.1184851357666798E-2</v>
      </c>
      <c r="H10" s="69">
        <v>625.48976838901615</v>
      </c>
      <c r="I10" s="69">
        <v>618.16954232791443</v>
      </c>
      <c r="K10" s="28">
        <f t="shared" si="1"/>
        <v>-1.1703190733167945E-2</v>
      </c>
      <c r="M10" s="69">
        <f>C10+H10</f>
        <v>2538.3499810712469</v>
      </c>
      <c r="N10" s="69">
        <f>D10+I10</f>
        <v>2471.3774936096552</v>
      </c>
      <c r="P10" s="28">
        <f t="shared" si="2"/>
        <v>-2.6384260626396205E-2</v>
      </c>
    </row>
    <row r="11" spans="1:16" x14ac:dyDescent="0.25">
      <c r="A11" s="58"/>
      <c r="B11" s="29" t="s">
        <v>9</v>
      </c>
      <c r="C11" s="70">
        <v>4315.3954056839075</v>
      </c>
      <c r="D11" s="70">
        <v>4081.5882886602058</v>
      </c>
      <c r="F11" s="59">
        <f t="shared" si="0"/>
        <v>-5.4179766868117984E-2</v>
      </c>
      <c r="H11" s="70">
        <v>1523.6640658931576</v>
      </c>
      <c r="I11" s="70">
        <v>1554.3932249614556</v>
      </c>
      <c r="K11" s="59">
        <f t="shared" si="1"/>
        <v>2.0167935804330295E-2</v>
      </c>
      <c r="M11" s="70">
        <f>M12+M13+M14+M15</f>
        <v>5839.0594715770649</v>
      </c>
      <c r="N11" s="70">
        <f>N12+N13+N14+N15</f>
        <v>5635.9815136216621</v>
      </c>
      <c r="P11" s="59">
        <f t="shared" si="2"/>
        <v>-3.4779224110309315E-2</v>
      </c>
    </row>
    <row r="12" spans="1:16" s="20" customFormat="1" ht="10" x14ac:dyDescent="0.2">
      <c r="A12" s="26"/>
      <c r="B12" s="57" t="s">
        <v>10</v>
      </c>
      <c r="C12" s="69">
        <v>957.23071712006833</v>
      </c>
      <c r="D12" s="69">
        <v>954.49987870898303</v>
      </c>
      <c r="F12" s="28">
        <f t="shared" si="0"/>
        <v>-2.8528528830554789E-3</v>
      </c>
      <c r="H12" s="69">
        <v>349.13660319787505</v>
      </c>
      <c r="I12" s="69">
        <v>389.14381934079631</v>
      </c>
      <c r="K12" s="28">
        <f t="shared" si="1"/>
        <v>0.11458900549664497</v>
      </c>
      <c r="M12" s="69">
        <f t="shared" ref="M12:M16" si="3">C12+H12</f>
        <v>1306.3673203179433</v>
      </c>
      <c r="N12" s="69">
        <f t="shared" ref="N12:N16" si="4">D12+I12</f>
        <v>1343.6436980497792</v>
      </c>
      <c r="P12" s="28">
        <f t="shared" si="2"/>
        <v>2.8534377086808727E-2</v>
      </c>
    </row>
    <row r="13" spans="1:16" s="20" customFormat="1" ht="10" x14ac:dyDescent="0.2">
      <c r="A13" s="26"/>
      <c r="B13" s="57" t="s">
        <v>4</v>
      </c>
      <c r="C13" s="69">
        <v>2233.2036778811894</v>
      </c>
      <c r="D13" s="69">
        <v>1805.1815664952949</v>
      </c>
      <c r="F13" s="28">
        <f t="shared" si="0"/>
        <v>-0.1916628185889393</v>
      </c>
      <c r="H13" s="69">
        <v>724.02069857750519</v>
      </c>
      <c r="I13" s="69">
        <v>689.62422923574172</v>
      </c>
      <c r="K13" s="28">
        <f t="shared" si="1"/>
        <v>-4.7507577351507679E-2</v>
      </c>
      <c r="M13" s="69">
        <f t="shared" si="3"/>
        <v>2957.2243764586947</v>
      </c>
      <c r="N13" s="69">
        <f t="shared" si="4"/>
        <v>2494.8057957310366</v>
      </c>
      <c r="P13" s="28">
        <f t="shared" si="2"/>
        <v>-0.15636912248146995</v>
      </c>
    </row>
    <row r="14" spans="1:16" s="20" customFormat="1" ht="10" x14ac:dyDescent="0.2">
      <c r="A14" s="26"/>
      <c r="B14" s="57" t="s">
        <v>11</v>
      </c>
      <c r="C14" s="69">
        <v>826.21848194647885</v>
      </c>
      <c r="D14" s="69">
        <v>903.18723248756146</v>
      </c>
      <c r="F14" s="28">
        <f t="shared" si="0"/>
        <v>9.3157865894929914E-2</v>
      </c>
      <c r="H14" s="69">
        <v>308.60526481367509</v>
      </c>
      <c r="I14" s="69">
        <v>325.16495804233966</v>
      </c>
      <c r="K14" s="28">
        <f t="shared" si="1"/>
        <v>5.3659788463630731E-2</v>
      </c>
      <c r="M14" s="69">
        <f t="shared" si="3"/>
        <v>1134.8237467601539</v>
      </c>
      <c r="N14" s="69">
        <f t="shared" si="4"/>
        <v>1228.3521905299012</v>
      </c>
      <c r="P14" s="28">
        <f t="shared" si="2"/>
        <v>8.2416713641007888E-2</v>
      </c>
    </row>
    <row r="15" spans="1:16" s="20" customFormat="1" ht="10" x14ac:dyDescent="0.2">
      <c r="A15" s="26"/>
      <c r="B15" s="57" t="s">
        <v>6</v>
      </c>
      <c r="C15" s="69">
        <v>298.7425287361711</v>
      </c>
      <c r="D15" s="69">
        <v>418.71961096836662</v>
      </c>
      <c r="F15" s="28">
        <f t="shared" si="0"/>
        <v>0.40160697152748237</v>
      </c>
      <c r="H15" s="69">
        <v>141.90149930410209</v>
      </c>
      <c r="I15" s="69">
        <v>150.46021834257803</v>
      </c>
      <c r="K15" s="28">
        <f t="shared" si="1"/>
        <v>6.0314507460799804E-2</v>
      </c>
      <c r="M15" s="69">
        <f t="shared" si="3"/>
        <v>440.64402804027316</v>
      </c>
      <c r="N15" s="69">
        <f t="shared" si="4"/>
        <v>569.17982931094468</v>
      </c>
      <c r="P15" s="28">
        <f t="shared" si="2"/>
        <v>0.29169985995798831</v>
      </c>
    </row>
    <row r="16" spans="1:16" s="20" customFormat="1" ht="10" x14ac:dyDescent="0.2">
      <c r="A16" s="26"/>
      <c r="B16" s="56" t="s">
        <v>12</v>
      </c>
      <c r="C16" s="69">
        <v>220.51196536044708</v>
      </c>
      <c r="D16" s="69">
        <v>187.62605909157199</v>
      </c>
      <c r="F16" s="28">
        <f t="shared" si="0"/>
        <v>-0.14913433933219933</v>
      </c>
      <c r="H16" s="69">
        <v>91.315563446922084</v>
      </c>
      <c r="I16" s="69">
        <v>111.99493724363901</v>
      </c>
      <c r="K16" s="28">
        <f t="shared" si="1"/>
        <v>0.2264605617720028</v>
      </c>
      <c r="M16" s="69">
        <f t="shared" si="3"/>
        <v>311.82752880736916</v>
      </c>
      <c r="N16" s="69">
        <f t="shared" si="4"/>
        <v>299.62099633521098</v>
      </c>
      <c r="P16" s="28">
        <f t="shared" si="2"/>
        <v>-3.9145140645035048E-2</v>
      </c>
    </row>
    <row r="17" spans="1:16" s="54" customFormat="1" ht="13" x14ac:dyDescent="0.3">
      <c r="A17" s="60"/>
      <c r="B17" s="27" t="s">
        <v>27</v>
      </c>
      <c r="C17" s="68">
        <v>4081.0139294559481</v>
      </c>
      <c r="D17" s="68">
        <v>3638.0439597862187</v>
      </c>
      <c r="F17" s="19">
        <f t="shared" si="0"/>
        <v>-0.1085440964737856</v>
      </c>
      <c r="H17" s="68">
        <v>1572.6769140700997</v>
      </c>
      <c r="I17" s="68">
        <v>1422.9305649992564</v>
      </c>
      <c r="K17" s="19">
        <f t="shared" si="1"/>
        <v>-9.5217490465539179E-2</v>
      </c>
      <c r="M17" s="68">
        <f>SUM(M18:M20)</f>
        <v>5653.6908435260475</v>
      </c>
      <c r="N17" s="68">
        <f>SUM(N18:N20)</f>
        <v>5060.9745247854753</v>
      </c>
      <c r="P17" s="19">
        <f t="shared" si="2"/>
        <v>-0.10483705868340543</v>
      </c>
    </row>
    <row r="18" spans="1:16" s="20" customFormat="1" ht="10" x14ac:dyDescent="0.2">
      <c r="A18" s="26"/>
      <c r="B18" s="56" t="s">
        <v>24</v>
      </c>
      <c r="C18" s="69">
        <v>976.53230539149149</v>
      </c>
      <c r="D18" s="69">
        <v>962.40156284154409</v>
      </c>
      <c r="F18" s="28">
        <f t="shared" si="0"/>
        <v>-1.4470327783249748E-2</v>
      </c>
      <c r="H18" s="69">
        <v>388.32718301389565</v>
      </c>
      <c r="I18" s="69">
        <v>352.64241890600505</v>
      </c>
      <c r="K18" s="28">
        <f t="shared" si="1"/>
        <v>-9.1893551800656947E-2</v>
      </c>
      <c r="M18" s="69">
        <f t="shared" ref="M18:M23" si="5">C18+H18</f>
        <v>1364.8594884053871</v>
      </c>
      <c r="N18" s="69">
        <f t="shared" ref="N18:N23" si="6">D18+I18</f>
        <v>1315.0439817475492</v>
      </c>
      <c r="P18" s="28">
        <f t="shared" si="2"/>
        <v>-3.6498633801519853E-2</v>
      </c>
    </row>
    <row r="19" spans="1:16" s="20" customFormat="1" ht="10" x14ac:dyDescent="0.2">
      <c r="A19" s="26"/>
      <c r="B19" s="56" t="s">
        <v>23</v>
      </c>
      <c r="C19" s="69">
        <v>349.40773725316404</v>
      </c>
      <c r="D19" s="69">
        <v>270.55063899862984</v>
      </c>
      <c r="F19" s="28">
        <f t="shared" si="0"/>
        <v>-0.22568789939931455</v>
      </c>
      <c r="H19" s="69">
        <v>138.3464517454795</v>
      </c>
      <c r="I19" s="69">
        <v>122.92595238470447</v>
      </c>
      <c r="K19" s="28">
        <f t="shared" si="1"/>
        <v>-0.1114629191151546</v>
      </c>
      <c r="M19" s="69">
        <f t="shared" si="5"/>
        <v>487.75418899864354</v>
      </c>
      <c r="N19" s="69">
        <f t="shared" si="6"/>
        <v>393.47659138333432</v>
      </c>
      <c r="P19" s="28">
        <f t="shared" si="2"/>
        <v>-0.1932891602814536</v>
      </c>
    </row>
    <row r="20" spans="1:16" s="20" customFormat="1" ht="10" x14ac:dyDescent="0.2">
      <c r="A20" s="26"/>
      <c r="B20" s="56" t="s">
        <v>13</v>
      </c>
      <c r="C20" s="69">
        <v>2755.0738868112926</v>
      </c>
      <c r="D20" s="69">
        <v>2405.0917579460447</v>
      </c>
      <c r="F20" s="28">
        <f t="shared" si="0"/>
        <v>-0.12703184859783023</v>
      </c>
      <c r="H20" s="69">
        <v>1046.0032793107246</v>
      </c>
      <c r="I20" s="69">
        <v>947.3621937085469</v>
      </c>
      <c r="K20" s="28">
        <f t="shared" si="1"/>
        <v>-9.4302845462567064E-2</v>
      </c>
      <c r="M20" s="69">
        <f t="shared" si="5"/>
        <v>3801.0771661220169</v>
      </c>
      <c r="N20" s="69">
        <f t="shared" si="6"/>
        <v>3352.4539516545915</v>
      </c>
      <c r="P20" s="28">
        <f t="shared" si="2"/>
        <v>-0.11802528463928175</v>
      </c>
    </row>
    <row r="21" spans="1:16" s="54" customFormat="1" ht="13" x14ac:dyDescent="0.3">
      <c r="A21" s="60"/>
      <c r="B21" s="27" t="s">
        <v>7</v>
      </c>
      <c r="C21" s="68">
        <v>173.45318043394064</v>
      </c>
      <c r="D21" s="68">
        <v>225.58193473798104</v>
      </c>
      <c r="F21" s="19">
        <f t="shared" si="0"/>
        <v>0.3005350156948754</v>
      </c>
      <c r="H21" s="68">
        <v>65.859080584852151</v>
      </c>
      <c r="I21" s="68">
        <v>85.481614507081474</v>
      </c>
      <c r="K21" s="19">
        <f t="shared" si="1"/>
        <v>0.29794727997983284</v>
      </c>
      <c r="M21" s="68">
        <f t="shared" si="5"/>
        <v>239.31226101879281</v>
      </c>
      <c r="N21" s="68">
        <f t="shared" si="6"/>
        <v>311.06354924506252</v>
      </c>
      <c r="P21" s="19">
        <f t="shared" si="2"/>
        <v>0.29982286708091066</v>
      </c>
    </row>
    <row r="22" spans="1:16" s="54" customFormat="1" ht="13" x14ac:dyDescent="0.3">
      <c r="A22" s="60"/>
      <c r="B22" s="27" t="s">
        <v>15</v>
      </c>
      <c r="C22" s="68">
        <v>283.53174390919253</v>
      </c>
      <c r="D22" s="68">
        <v>263.87137691723223</v>
      </c>
      <c r="F22" s="19">
        <f t="shared" si="0"/>
        <v>-6.9340972974994197E-2</v>
      </c>
      <c r="H22" s="68">
        <v>96.733711091159421</v>
      </c>
      <c r="I22" s="68">
        <v>99.501054899775184</v>
      </c>
      <c r="K22" s="19">
        <f t="shared" si="1"/>
        <v>2.8607853223039159E-2</v>
      </c>
      <c r="M22" s="68">
        <f t="shared" si="5"/>
        <v>380.26545500035195</v>
      </c>
      <c r="N22" s="68">
        <f t="shared" si="6"/>
        <v>363.3724318170074</v>
      </c>
      <c r="P22" s="19">
        <f t="shared" si="2"/>
        <v>-4.4424290876826866E-2</v>
      </c>
    </row>
    <row r="23" spans="1:16" s="54" customFormat="1" ht="13" x14ac:dyDescent="0.3">
      <c r="A23" s="60"/>
      <c r="B23" s="27" t="s">
        <v>12</v>
      </c>
      <c r="C23" s="68">
        <v>111.12099391783011</v>
      </c>
      <c r="D23" s="68">
        <v>101.48344686247539</v>
      </c>
      <c r="F23" s="19">
        <f t="shared" si="0"/>
        <v>-8.6730209257139368E-2</v>
      </c>
      <c r="H23" s="68">
        <v>28.867363327376069</v>
      </c>
      <c r="I23" s="68">
        <v>24.894953111119538</v>
      </c>
      <c r="K23" s="19">
        <f t="shared" si="1"/>
        <v>-0.13760904212853198</v>
      </c>
      <c r="M23" s="68">
        <f t="shared" si="5"/>
        <v>139.98835724520617</v>
      </c>
      <c r="N23" s="68">
        <f t="shared" si="6"/>
        <v>126.37839997359492</v>
      </c>
      <c r="P23" s="19">
        <f t="shared" si="2"/>
        <v>-9.7222065744880459E-2</v>
      </c>
    </row>
    <row r="24" spans="1:16" ht="11.25" customHeight="1" thickBot="1" x14ac:dyDescent="0.3">
      <c r="A24" s="22"/>
      <c r="F24" s="22"/>
      <c r="K24" s="22"/>
      <c r="P24" s="22"/>
    </row>
    <row r="25" spans="1:16" ht="16" thickBot="1" x14ac:dyDescent="0.3">
      <c r="A25" s="30"/>
      <c r="B25" s="31" t="s">
        <v>16</v>
      </c>
      <c r="C25" s="61">
        <v>22934.880084908586</v>
      </c>
      <c r="D25" s="62">
        <v>22682.751615544039</v>
      </c>
      <c r="F25" s="32">
        <f>IF(C25,D25/C25-1,"")</f>
        <v>-1.0993232510094986E-2</v>
      </c>
      <c r="H25" s="61">
        <v>8080.0817944171458</v>
      </c>
      <c r="I25" s="62">
        <v>8521.0853597376554</v>
      </c>
      <c r="K25" s="32">
        <f>IF(H25,I25/H25-1,"")</f>
        <v>5.4579096665236415E-2</v>
      </c>
      <c r="M25" s="61">
        <f>SUM(M8,M18:M23)</f>
        <v>31014.961879325721</v>
      </c>
      <c r="N25" s="62">
        <f>SUM(N8,N18:N23)</f>
        <v>31203.836975281694</v>
      </c>
      <c r="P25" s="32">
        <f>IF(M25,N25/M25-1,"")</f>
        <v>6.0898058392222509E-3</v>
      </c>
    </row>
    <row r="26" spans="1:16" ht="6" customHeight="1" x14ac:dyDescent="0.25">
      <c r="A26" s="33"/>
      <c r="B26" s="34"/>
      <c r="C26" s="35"/>
      <c r="D26" s="35"/>
      <c r="E26" s="36"/>
      <c r="F26" s="33"/>
      <c r="G26" s="36"/>
      <c r="H26" s="35"/>
      <c r="I26" s="35"/>
      <c r="J26" s="36"/>
      <c r="K26" s="33"/>
      <c r="L26" s="36"/>
      <c r="M26" s="35"/>
      <c r="N26" s="35"/>
      <c r="O26" s="36"/>
      <c r="P26" s="33"/>
    </row>
    <row r="27" spans="1:16" ht="16.5" customHeight="1" x14ac:dyDescent="0.25">
      <c r="A27" s="22"/>
      <c r="B27" s="37"/>
      <c r="C27" s="38"/>
      <c r="D27" s="38"/>
      <c r="E27" s="39"/>
      <c r="F27" s="30"/>
      <c r="G27" s="39"/>
      <c r="H27" s="38"/>
      <c r="I27" s="38"/>
      <c r="J27" s="39"/>
      <c r="K27" s="30"/>
      <c r="L27" s="39"/>
      <c r="M27" s="38"/>
      <c r="N27" s="38"/>
      <c r="O27" s="39"/>
      <c r="P27" s="30"/>
    </row>
    <row r="28" spans="1:16" ht="6" customHeight="1" x14ac:dyDescent="0.25">
      <c r="A28" s="33"/>
      <c r="B28" s="40"/>
      <c r="C28" s="38"/>
      <c r="D28" s="38"/>
      <c r="E28" s="39"/>
      <c r="F28" s="41"/>
      <c r="G28" s="39"/>
      <c r="H28" s="38"/>
      <c r="I28" s="38"/>
      <c r="J28" s="39"/>
      <c r="K28" s="41"/>
      <c r="L28" s="39"/>
      <c r="M28" s="38"/>
      <c r="N28" s="38"/>
      <c r="O28" s="39"/>
      <c r="P28" s="41"/>
    </row>
    <row r="29" spans="1:16" ht="16.5" customHeight="1" collapsed="1" x14ac:dyDescent="0.25">
      <c r="A29" s="22"/>
      <c r="B29" s="40"/>
      <c r="C29" s="38"/>
      <c r="D29" s="38"/>
      <c r="E29" s="39"/>
      <c r="F29" s="30"/>
      <c r="G29" s="39"/>
      <c r="H29" s="38"/>
      <c r="I29" s="38"/>
      <c r="J29" s="39"/>
      <c r="K29" s="30"/>
      <c r="L29" s="39"/>
      <c r="M29" s="38"/>
      <c r="N29" s="38"/>
      <c r="O29" s="39"/>
      <c r="P29" s="30"/>
    </row>
    <row r="30" spans="1:16" ht="18" customHeight="1" x14ac:dyDescent="0.25">
      <c r="A30" s="22"/>
      <c r="B30" s="42"/>
      <c r="C30" s="43"/>
      <c r="D30" s="44"/>
      <c r="F30" s="45"/>
      <c r="H30" s="43"/>
      <c r="I30" s="44"/>
      <c r="K30" s="45"/>
      <c r="M30" s="43"/>
      <c r="N30" s="44"/>
      <c r="P30" s="45"/>
    </row>
    <row r="32" spans="1:16" ht="18" x14ac:dyDescent="0.25">
      <c r="B32" s="21" t="s">
        <v>21</v>
      </c>
    </row>
    <row r="33" spans="1:16" ht="45" customHeight="1" x14ac:dyDescent="0.25">
      <c r="A33" s="23"/>
      <c r="C33" s="74" t="str">
        <f>C$5</f>
        <v>I-III 2025 vs I-III 2024</v>
      </c>
      <c r="D33" s="74"/>
      <c r="E33" s="74"/>
      <c r="F33" s="74"/>
      <c r="H33" s="74" t="str">
        <f>H$5</f>
        <v>IV 2025 vs IV 2024</v>
      </c>
      <c r="I33" s="74"/>
      <c r="J33" s="74"/>
      <c r="K33" s="74"/>
      <c r="M33" s="74" t="str">
        <f>M$5</f>
        <v>I-IV 2025 vs I-IV 2024</v>
      </c>
      <c r="N33" s="74"/>
      <c r="O33" s="74"/>
      <c r="P33" s="74"/>
    </row>
    <row r="34" spans="1:16" ht="21" x14ac:dyDescent="0.25">
      <c r="A34" s="24"/>
      <c r="C34" s="25" t="str">
        <f>C$7</f>
        <v>I-III 2024</v>
      </c>
      <c r="D34" s="25" t="str">
        <f>D$7</f>
        <v>I-III 2025</v>
      </c>
      <c r="F34" s="25" t="str">
        <f>F$7</f>
        <v>I-III 25 /
I-III 24</v>
      </c>
      <c r="H34" s="25" t="str">
        <f>H$7</f>
        <v>IV 2024</v>
      </c>
      <c r="I34" s="25" t="str">
        <f>I$7</f>
        <v>IV 2025</v>
      </c>
      <c r="K34" s="25" t="str">
        <f>K$7</f>
        <v>IV 25 /
IV 24</v>
      </c>
      <c r="M34" s="25" t="str">
        <f>M$7</f>
        <v>I-IV 2024</v>
      </c>
      <c r="N34" s="25" t="str">
        <f>N$7</f>
        <v>I-IV 2025</v>
      </c>
      <c r="P34" s="25" t="str">
        <f>P$7</f>
        <v>I-IV 25 /
I-IV 24</v>
      </c>
    </row>
    <row r="35" spans="1:16" s="54" customFormat="1" ht="13" x14ac:dyDescent="0.3">
      <c r="A35" s="41"/>
      <c r="B35" s="27" t="s">
        <v>14</v>
      </c>
      <c r="C35" s="68">
        <v>953.63250161526389</v>
      </c>
      <c r="D35" s="68">
        <v>1249.6993999054807</v>
      </c>
      <c r="F35" s="55">
        <f t="shared" ref="F35:F50" si="7">IF(C35,D35/C35-1,"")</f>
        <v>0.3104622564653976</v>
      </c>
      <c r="H35" s="68">
        <v>429.61229732964159</v>
      </c>
      <c r="I35" s="68">
        <v>491.07552663753222</v>
      </c>
      <c r="K35" s="55">
        <f t="shared" ref="K35:K50" si="8">IF(H35,I35/H35-1,"")</f>
        <v>0.14306673642707635</v>
      </c>
      <c r="M35" s="68">
        <f>SUM(M36:M37,M39:M43)</f>
        <v>1383.2447989449056</v>
      </c>
      <c r="N35" s="68">
        <f>SUM(N36:N37,N39:N43)</f>
        <v>1740.7749265430134</v>
      </c>
      <c r="P35" s="55">
        <f t="shared" ref="P35:P50" si="9">IF(M35,N35/M35-1,"")</f>
        <v>0.25847205633508996</v>
      </c>
    </row>
    <row r="36" spans="1:16" s="20" customFormat="1" ht="10" x14ac:dyDescent="0.2">
      <c r="A36" s="26"/>
      <c r="B36" s="56" t="s">
        <v>0</v>
      </c>
      <c r="C36" s="69">
        <v>502.26329726597362</v>
      </c>
      <c r="D36" s="69">
        <v>720.60166637480359</v>
      </c>
      <c r="F36" s="28">
        <f t="shared" si="7"/>
        <v>0.43470898689459458</v>
      </c>
      <c r="H36" s="69">
        <v>240.97774417176012</v>
      </c>
      <c r="I36" s="69">
        <v>311.90866307433708</v>
      </c>
      <c r="K36" s="28">
        <f t="shared" si="8"/>
        <v>0.29434634781882596</v>
      </c>
      <c r="M36" s="69">
        <f>C36+H36</f>
        <v>743.24104143773377</v>
      </c>
      <c r="N36" s="69">
        <f>D36+I36</f>
        <v>1032.5103294491407</v>
      </c>
      <c r="P36" s="28">
        <f t="shared" si="9"/>
        <v>0.38919983139230463</v>
      </c>
    </row>
    <row r="37" spans="1:16" s="20" customFormat="1" ht="10" x14ac:dyDescent="0.2">
      <c r="A37" s="26"/>
      <c r="B37" s="56" t="s">
        <v>8</v>
      </c>
      <c r="C37" s="69">
        <v>106.8658666273144</v>
      </c>
      <c r="D37" s="69">
        <v>103.79536707045233</v>
      </c>
      <c r="F37" s="28">
        <f t="shared" si="7"/>
        <v>-2.8732275831067522E-2</v>
      </c>
      <c r="H37" s="69">
        <v>41.785493001853425</v>
      </c>
      <c r="I37" s="69">
        <v>27.702245129513319</v>
      </c>
      <c r="K37" s="28">
        <f t="shared" si="8"/>
        <v>-0.33703677665632503</v>
      </c>
      <c r="M37" s="69">
        <f>C37+H37</f>
        <v>148.65135962916781</v>
      </c>
      <c r="N37" s="69">
        <f>D37+I37</f>
        <v>131.49761219996566</v>
      </c>
      <c r="P37" s="28">
        <f t="shared" si="9"/>
        <v>-0.11539583271888432</v>
      </c>
    </row>
    <row r="38" spans="1:16" x14ac:dyDescent="0.25">
      <c r="A38" s="58"/>
      <c r="B38" s="29" t="s">
        <v>9</v>
      </c>
      <c r="C38" s="70">
        <v>335.38323829758139</v>
      </c>
      <c r="D38" s="70">
        <v>418.91414107409798</v>
      </c>
      <c r="F38" s="59">
        <f t="shared" si="7"/>
        <v>0.24906105385744004</v>
      </c>
      <c r="H38" s="70">
        <v>143.14850658819151</v>
      </c>
      <c r="I38" s="70">
        <v>145.85123345860242</v>
      </c>
      <c r="K38" s="59">
        <f t="shared" si="8"/>
        <v>1.8880580278675785E-2</v>
      </c>
      <c r="M38" s="70">
        <f>M39+M40+M41+M42</f>
        <v>478.53174488577298</v>
      </c>
      <c r="N38" s="70">
        <f>N39+N40+N41+N42</f>
        <v>564.76537453270043</v>
      </c>
      <c r="P38" s="59">
        <f t="shared" si="9"/>
        <v>0.18020461666030463</v>
      </c>
    </row>
    <row r="39" spans="1:16" s="20" customFormat="1" ht="10" x14ac:dyDescent="0.2">
      <c r="A39" s="26"/>
      <c r="B39" s="57" t="s">
        <v>10</v>
      </c>
      <c r="C39" s="69">
        <v>33.653789663183005</v>
      </c>
      <c r="D39" s="69">
        <v>48.270508484180453</v>
      </c>
      <c r="F39" s="28">
        <f t="shared" si="7"/>
        <v>0.43432608830345276</v>
      </c>
      <c r="H39" s="69">
        <v>23.491772511705861</v>
      </c>
      <c r="I39" s="69">
        <v>16.427867557932792</v>
      </c>
      <c r="K39" s="28">
        <f t="shared" si="8"/>
        <v>-0.30069697594139189</v>
      </c>
      <c r="M39" s="69">
        <f t="shared" ref="M39:M43" si="10">C39+H39</f>
        <v>57.145562174888866</v>
      </c>
      <c r="N39" s="69">
        <f t="shared" ref="N39:N43" si="11">D39+I39</f>
        <v>64.698376042113239</v>
      </c>
      <c r="P39" s="28">
        <f t="shared" si="9"/>
        <v>0.13216798610029712</v>
      </c>
    </row>
    <row r="40" spans="1:16" s="20" customFormat="1" ht="10" x14ac:dyDescent="0.2">
      <c r="A40" s="26"/>
      <c r="B40" s="57" t="s">
        <v>4</v>
      </c>
      <c r="C40" s="69">
        <v>214.01673222482694</v>
      </c>
      <c r="D40" s="69">
        <v>230.10676565505736</v>
      </c>
      <c r="F40" s="28">
        <f t="shared" si="7"/>
        <v>7.518119383921662E-2</v>
      </c>
      <c r="H40" s="69">
        <v>76.742503259366302</v>
      </c>
      <c r="I40" s="69">
        <v>74.280621609219509</v>
      </c>
      <c r="K40" s="28">
        <f t="shared" si="8"/>
        <v>-3.2079767346477883E-2</v>
      </c>
      <c r="M40" s="69">
        <f t="shared" si="10"/>
        <v>290.75923548419325</v>
      </c>
      <c r="N40" s="69">
        <f t="shared" si="11"/>
        <v>304.38738726427687</v>
      </c>
      <c r="P40" s="28">
        <f t="shared" si="9"/>
        <v>4.6870916266473994E-2</v>
      </c>
    </row>
    <row r="41" spans="1:16" s="20" customFormat="1" ht="10" x14ac:dyDescent="0.2">
      <c r="A41" s="26"/>
      <c r="B41" s="57" t="s">
        <v>11</v>
      </c>
      <c r="C41" s="69">
        <v>79.432009996892887</v>
      </c>
      <c r="D41" s="69">
        <v>106.32193698077198</v>
      </c>
      <c r="F41" s="28">
        <f t="shared" si="7"/>
        <v>0.33852759089101414</v>
      </c>
      <c r="H41" s="69">
        <v>41.367943960659382</v>
      </c>
      <c r="I41" s="69">
        <v>34.605375407083763</v>
      </c>
      <c r="K41" s="28">
        <f t="shared" si="8"/>
        <v>-0.16347364423058519</v>
      </c>
      <c r="M41" s="69">
        <f t="shared" si="10"/>
        <v>120.79995395755228</v>
      </c>
      <c r="N41" s="69">
        <f t="shared" si="11"/>
        <v>140.92731238785575</v>
      </c>
      <c r="P41" s="28">
        <f t="shared" si="9"/>
        <v>0.16661726905439056</v>
      </c>
    </row>
    <row r="42" spans="1:16" s="20" customFormat="1" ht="10" x14ac:dyDescent="0.2">
      <c r="A42" s="26"/>
      <c r="B42" s="57" t="s">
        <v>6</v>
      </c>
      <c r="C42" s="69">
        <v>8.2807064126785797</v>
      </c>
      <c r="D42" s="69">
        <v>34.214929954088248</v>
      </c>
      <c r="F42" s="28">
        <f t="shared" si="7"/>
        <v>3.1318854031223484</v>
      </c>
      <c r="H42" s="69">
        <v>1.5462868564599745</v>
      </c>
      <c r="I42" s="69">
        <v>20.537368884366362</v>
      </c>
      <c r="K42" s="28">
        <f t="shared" si="8"/>
        <v>12.281732815982174</v>
      </c>
      <c r="M42" s="69">
        <f t="shared" si="10"/>
        <v>9.8269932691385549</v>
      </c>
      <c r="N42" s="69">
        <f t="shared" si="11"/>
        <v>54.752298838454607</v>
      </c>
      <c r="P42" s="28">
        <f t="shared" si="9"/>
        <v>4.5716227068561182</v>
      </c>
    </row>
    <row r="43" spans="1:16" s="20" customFormat="1" ht="10" x14ac:dyDescent="0.2">
      <c r="A43" s="26"/>
      <c r="B43" s="56" t="s">
        <v>12</v>
      </c>
      <c r="C43" s="69">
        <v>9.1200994243944375</v>
      </c>
      <c r="D43" s="69">
        <v>6.388225386126873</v>
      </c>
      <c r="F43" s="28">
        <f t="shared" si="7"/>
        <v>-0.29954432634367445</v>
      </c>
      <c r="H43" s="69">
        <v>3.7005535678365717</v>
      </c>
      <c r="I43" s="69">
        <v>5.6133849750794038</v>
      </c>
      <c r="K43" s="28">
        <f t="shared" si="8"/>
        <v>0.51690412587679879</v>
      </c>
      <c r="M43" s="69">
        <f t="shared" si="10"/>
        <v>12.820652992231009</v>
      </c>
      <c r="N43" s="69">
        <f t="shared" si="11"/>
        <v>12.001610361206277</v>
      </c>
      <c r="P43" s="28">
        <f t="shared" si="9"/>
        <v>-6.3884626744133199E-2</v>
      </c>
    </row>
    <row r="44" spans="1:16" s="54" customFormat="1" ht="13" x14ac:dyDescent="0.3">
      <c r="A44" s="60"/>
      <c r="B44" s="27" t="s">
        <v>27</v>
      </c>
      <c r="C44" s="68">
        <v>1809.5680272841578</v>
      </c>
      <c r="D44" s="68">
        <v>2200.1720069720382</v>
      </c>
      <c r="F44" s="19">
        <f t="shared" si="7"/>
        <v>0.21585481938145645</v>
      </c>
      <c r="H44" s="68">
        <v>728.02590771701534</v>
      </c>
      <c r="I44" s="68">
        <v>862.10879196806536</v>
      </c>
      <c r="K44" s="19">
        <f t="shared" si="8"/>
        <v>0.1841732317899436</v>
      </c>
      <c r="M44" s="68">
        <f>SUM(M45:M47)</f>
        <v>2537.5939350011731</v>
      </c>
      <c r="N44" s="68">
        <f>SUM(N45:N47)</f>
        <v>3062.2807989401035</v>
      </c>
      <c r="P44" s="19">
        <f t="shared" si="9"/>
        <v>0.20676549415645096</v>
      </c>
    </row>
    <row r="45" spans="1:16" s="20" customFormat="1" ht="10" x14ac:dyDescent="0.2">
      <c r="A45" s="26"/>
      <c r="B45" s="56" t="s">
        <v>24</v>
      </c>
      <c r="C45" s="69">
        <v>220.9464028368395</v>
      </c>
      <c r="D45" s="69">
        <v>149.33825113648311</v>
      </c>
      <c r="F45" s="28">
        <f t="shared" si="7"/>
        <v>-0.32409738642921593</v>
      </c>
      <c r="H45" s="69">
        <v>91.270245925222895</v>
      </c>
      <c r="I45" s="69">
        <v>52.701184796524956</v>
      </c>
      <c r="K45" s="28">
        <f t="shared" si="8"/>
        <v>-0.42258088315328213</v>
      </c>
      <c r="M45" s="69">
        <f t="shared" ref="M45:M50" si="12">C45+H45</f>
        <v>312.21664876206239</v>
      </c>
      <c r="N45" s="69">
        <f t="shared" ref="N45:N50" si="13">D45+I45</f>
        <v>202.03943593300806</v>
      </c>
      <c r="P45" s="28">
        <f t="shared" si="9"/>
        <v>-0.35288705219887051</v>
      </c>
    </row>
    <row r="46" spans="1:16" s="20" customFormat="1" ht="10" x14ac:dyDescent="0.2">
      <c r="A46" s="26"/>
      <c r="B46" s="56" t="s">
        <v>23</v>
      </c>
      <c r="C46" s="69">
        <v>973.56904807981061</v>
      </c>
      <c r="D46" s="69">
        <v>1406.6440310713608</v>
      </c>
      <c r="F46" s="28">
        <f t="shared" si="7"/>
        <v>0.44483232478036605</v>
      </c>
      <c r="H46" s="69">
        <v>406.23925690529978</v>
      </c>
      <c r="I46" s="69">
        <v>569.73143481410784</v>
      </c>
      <c r="K46" s="28">
        <f t="shared" si="8"/>
        <v>0.40245292676606192</v>
      </c>
      <c r="M46" s="69">
        <f t="shared" si="12"/>
        <v>1379.8083049851105</v>
      </c>
      <c r="N46" s="69">
        <f t="shared" si="13"/>
        <v>1976.3754658854687</v>
      </c>
      <c r="P46" s="28">
        <f t="shared" si="9"/>
        <v>0.4323551023319836</v>
      </c>
    </row>
    <row r="47" spans="1:16" s="20" customFormat="1" ht="10" x14ac:dyDescent="0.2">
      <c r="A47" s="26"/>
      <c r="B47" s="56" t="s">
        <v>13</v>
      </c>
      <c r="C47" s="69">
        <v>615.05257636750764</v>
      </c>
      <c r="D47" s="69">
        <v>644.18972476419435</v>
      </c>
      <c r="F47" s="28">
        <f t="shared" si="7"/>
        <v>4.7373427112150868E-2</v>
      </c>
      <c r="H47" s="69">
        <v>230.51640488649261</v>
      </c>
      <c r="I47" s="69">
        <v>239.67617235743251</v>
      </c>
      <c r="K47" s="28">
        <f t="shared" si="8"/>
        <v>3.9735859473646551E-2</v>
      </c>
      <c r="M47" s="69">
        <f t="shared" si="12"/>
        <v>845.56898125400028</v>
      </c>
      <c r="N47" s="69">
        <f t="shared" si="13"/>
        <v>883.86589712162686</v>
      </c>
      <c r="P47" s="28">
        <f t="shared" si="9"/>
        <v>4.5291297004333542E-2</v>
      </c>
    </row>
    <row r="48" spans="1:16" s="54" customFormat="1" ht="13" x14ac:dyDescent="0.3">
      <c r="A48" s="60"/>
      <c r="B48" s="27" t="s">
        <v>7</v>
      </c>
      <c r="C48" s="68">
        <v>35.03856808768365</v>
      </c>
      <c r="D48" s="68">
        <v>39.685968425501279</v>
      </c>
      <c r="F48" s="19">
        <f t="shared" si="7"/>
        <v>0.13263670838909736</v>
      </c>
      <c r="H48" s="68">
        <v>7.1653794504447008</v>
      </c>
      <c r="I48" s="68">
        <v>30.627104534611508</v>
      </c>
      <c r="K48" s="19">
        <f t="shared" si="8"/>
        <v>3.274317186748668</v>
      </c>
      <c r="M48" s="68">
        <f t="shared" si="12"/>
        <v>42.203947538128354</v>
      </c>
      <c r="N48" s="68">
        <f t="shared" si="13"/>
        <v>70.313072960112791</v>
      </c>
      <c r="P48" s="19">
        <f t="shared" si="9"/>
        <v>0.66603071659564028</v>
      </c>
    </row>
    <row r="49" spans="1:16" s="54" customFormat="1" ht="13" x14ac:dyDescent="0.3">
      <c r="A49" s="60"/>
      <c r="B49" s="27" t="s">
        <v>15</v>
      </c>
      <c r="C49" s="68">
        <v>26.733766752841248</v>
      </c>
      <c r="D49" s="68">
        <v>24.421165098273885</v>
      </c>
      <c r="F49" s="19">
        <f t="shared" si="7"/>
        <v>-8.6504893827637708E-2</v>
      </c>
      <c r="H49" s="68">
        <v>17.530331115574931</v>
      </c>
      <c r="I49" s="68">
        <v>52.532900721961752</v>
      </c>
      <c r="K49" s="19">
        <f t="shared" si="8"/>
        <v>1.9966861650028145</v>
      </c>
      <c r="M49" s="68">
        <f t="shared" si="12"/>
        <v>44.264097868416179</v>
      </c>
      <c r="N49" s="68">
        <f t="shared" si="13"/>
        <v>76.954065820235641</v>
      </c>
      <c r="P49" s="19">
        <f t="shared" si="9"/>
        <v>0.73852104811888153</v>
      </c>
    </row>
    <row r="50" spans="1:16" s="54" customFormat="1" ht="13" x14ac:dyDescent="0.3">
      <c r="A50" s="60"/>
      <c r="B50" s="27" t="s">
        <v>12</v>
      </c>
      <c r="C50" s="68">
        <v>12.944710149614719</v>
      </c>
      <c r="D50" s="68">
        <v>12.838593980787779</v>
      </c>
      <c r="F50" s="19">
        <f t="shared" si="7"/>
        <v>-8.1976473478704293E-3</v>
      </c>
      <c r="H50" s="68">
        <v>6.7215324856977593E-2</v>
      </c>
      <c r="I50" s="68">
        <v>3.9844164764680743</v>
      </c>
      <c r="K50" s="19">
        <f t="shared" si="8"/>
        <v>58.278393505442587</v>
      </c>
      <c r="M50" s="68">
        <f t="shared" si="12"/>
        <v>13.011925474471697</v>
      </c>
      <c r="N50" s="68">
        <f t="shared" si="13"/>
        <v>16.823010457255855</v>
      </c>
      <c r="P50" s="19">
        <f t="shared" si="9"/>
        <v>0.292891700791031</v>
      </c>
    </row>
    <row r="51" spans="1:16" ht="11.25" customHeight="1" thickBot="1" x14ac:dyDescent="0.3">
      <c r="A51" s="22"/>
      <c r="F51" s="22"/>
      <c r="K51" s="22"/>
      <c r="P51" s="22"/>
    </row>
    <row r="52" spans="1:16" ht="16" thickBot="1" x14ac:dyDescent="0.3">
      <c r="A52" s="30"/>
      <c r="B52" s="31" t="s">
        <v>17</v>
      </c>
      <c r="C52" s="61">
        <v>2837.9175738895615</v>
      </c>
      <c r="D52" s="62">
        <v>3526.8171343820818</v>
      </c>
      <c r="F52" s="32">
        <f>IF(C52,D52/C52-1,"")</f>
        <v>0.24274826261015603</v>
      </c>
      <c r="H52" s="61">
        <v>1182.4011309375335</v>
      </c>
      <c r="I52" s="62">
        <v>1440.3287403386391</v>
      </c>
      <c r="K52" s="32">
        <f>IF(H52,I52/H52-1,"")</f>
        <v>0.2181388385484655</v>
      </c>
      <c r="M52" s="61">
        <f>SUM(M35,M45:M50)</f>
        <v>4020.3187048270952</v>
      </c>
      <c r="N52" s="62">
        <f>SUM(N35,N45:N50)</f>
        <v>4967.1458747207207</v>
      </c>
      <c r="P52" s="32">
        <f>IF(M52,N52/M52-1,"")</f>
        <v>0.23551047551448945</v>
      </c>
    </row>
    <row r="53" spans="1:16" ht="6" customHeight="1" x14ac:dyDescent="0.25">
      <c r="A53" s="33"/>
      <c r="B53" s="34"/>
      <c r="C53" s="35"/>
      <c r="D53" s="35"/>
      <c r="E53" s="36"/>
      <c r="F53" s="33"/>
      <c r="G53" s="36"/>
      <c r="H53" s="35"/>
      <c r="I53" s="35"/>
      <c r="J53" s="36"/>
      <c r="K53" s="33"/>
      <c r="L53" s="36"/>
      <c r="M53" s="35"/>
      <c r="N53" s="35"/>
      <c r="O53" s="36"/>
      <c r="P53" s="33"/>
    </row>
    <row r="54" spans="1:16" ht="16.5" customHeight="1" x14ac:dyDescent="0.25">
      <c r="A54" s="22"/>
      <c r="B54" s="37"/>
      <c r="C54" s="38"/>
      <c r="D54" s="38"/>
      <c r="E54" s="39"/>
      <c r="F54" s="30"/>
      <c r="G54" s="39"/>
      <c r="H54" s="38"/>
      <c r="I54" s="38"/>
      <c r="J54" s="39"/>
      <c r="K54" s="30"/>
      <c r="L54" s="39"/>
      <c r="M54" s="38"/>
      <c r="N54" s="38"/>
      <c r="O54" s="39"/>
      <c r="P54" s="30"/>
    </row>
    <row r="55" spans="1:16" ht="6" customHeight="1" x14ac:dyDescent="0.25">
      <c r="A55" s="33"/>
      <c r="B55" s="40"/>
      <c r="C55" s="38"/>
      <c r="D55" s="38"/>
      <c r="E55" s="39"/>
      <c r="F55" s="41"/>
      <c r="G55" s="39"/>
      <c r="H55" s="38"/>
      <c r="I55" s="38"/>
      <c r="J55" s="39"/>
      <c r="K55" s="41"/>
      <c r="L55" s="39"/>
      <c r="M55" s="38"/>
      <c r="N55" s="38"/>
      <c r="O55" s="39"/>
      <c r="P55" s="41"/>
    </row>
    <row r="56" spans="1:16" ht="16.5" customHeight="1" collapsed="1" x14ac:dyDescent="0.25">
      <c r="A56" s="22"/>
      <c r="B56" s="40"/>
      <c r="C56" s="38"/>
      <c r="D56" s="38"/>
      <c r="E56" s="39"/>
      <c r="F56" s="30"/>
      <c r="G56" s="39"/>
      <c r="H56" s="38"/>
      <c r="I56" s="38"/>
      <c r="J56" s="39"/>
      <c r="K56" s="30"/>
      <c r="L56" s="39"/>
      <c r="M56" s="38"/>
      <c r="N56" s="38"/>
      <c r="O56" s="39"/>
      <c r="P56" s="30"/>
    </row>
    <row r="57" spans="1:16" ht="18" customHeight="1" x14ac:dyDescent="0.25">
      <c r="A57" s="22"/>
      <c r="B57" s="46"/>
      <c r="C57" s="47"/>
      <c r="D57" s="47"/>
      <c r="E57" s="39"/>
      <c r="F57" s="48"/>
      <c r="G57" s="39"/>
      <c r="H57" s="47"/>
      <c r="I57" s="47"/>
      <c r="J57" s="39"/>
      <c r="K57" s="48"/>
      <c r="L57" s="39"/>
      <c r="M57" s="47"/>
      <c r="N57" s="47"/>
      <c r="O57" s="39"/>
      <c r="P57" s="48"/>
    </row>
    <row r="58" spans="1:16" ht="18" customHeight="1" x14ac:dyDescent="0.25">
      <c r="A58" s="22"/>
      <c r="B58" s="40"/>
      <c r="C58" s="38"/>
      <c r="D58" s="38"/>
      <c r="E58" s="39"/>
      <c r="F58" s="30"/>
      <c r="G58" s="39"/>
      <c r="H58" s="38"/>
      <c r="I58" s="38"/>
      <c r="J58" s="39"/>
      <c r="K58" s="30"/>
      <c r="L58" s="39"/>
      <c r="M58" s="38"/>
      <c r="N58" s="38"/>
      <c r="O58" s="39"/>
      <c r="P58" s="30"/>
    </row>
    <row r="59" spans="1:16" ht="18" x14ac:dyDescent="0.25">
      <c r="B59" s="21" t="s">
        <v>19</v>
      </c>
    </row>
    <row r="61" spans="1:16" ht="45" customHeight="1" x14ac:dyDescent="0.25">
      <c r="A61" s="23"/>
      <c r="C61" s="74" t="str">
        <f>C$5</f>
        <v>I-III 2025 vs I-III 2024</v>
      </c>
      <c r="D61" s="74"/>
      <c r="E61" s="74"/>
      <c r="F61" s="74"/>
      <c r="H61" s="74" t="str">
        <f>H$5</f>
        <v>IV 2025 vs IV 2024</v>
      </c>
      <c r="I61" s="74"/>
      <c r="J61" s="74"/>
      <c r="K61" s="74"/>
      <c r="M61" s="74" t="str">
        <f>M$5</f>
        <v>I-IV 2025 vs I-IV 2024</v>
      </c>
      <c r="N61" s="74"/>
      <c r="O61" s="74"/>
      <c r="P61" s="74"/>
    </row>
    <row r="62" spans="1:16" ht="21" x14ac:dyDescent="0.25">
      <c r="A62" s="24"/>
      <c r="C62" s="25" t="str">
        <f>C$7</f>
        <v>I-III 2024</v>
      </c>
      <c r="D62" s="25" t="str">
        <f>D$7</f>
        <v>I-III 2025</v>
      </c>
      <c r="F62" s="25" t="str">
        <f>F$7</f>
        <v>I-III 25 /
I-III 24</v>
      </c>
      <c r="H62" s="25" t="str">
        <f>H$7</f>
        <v>IV 2024</v>
      </c>
      <c r="I62" s="25" t="str">
        <f>I$7</f>
        <v>IV 2025</v>
      </c>
      <c r="K62" s="25" t="str">
        <f>K$7</f>
        <v>IV 25 /
IV 24</v>
      </c>
      <c r="M62" s="25" t="str">
        <f>M$7</f>
        <v>I-IV 2024</v>
      </c>
      <c r="N62" s="25" t="str">
        <f>N$7</f>
        <v>I-IV 2025</v>
      </c>
      <c r="P62" s="25" t="str">
        <f>P$7</f>
        <v>I-IV 25 /
I-IV 24</v>
      </c>
    </row>
    <row r="63" spans="1:16" s="54" customFormat="1" ht="13" x14ac:dyDescent="0.3">
      <c r="A63" s="41"/>
      <c r="B63" s="27" t="s">
        <v>14</v>
      </c>
      <c r="C63" s="68">
        <f>C8+C35</f>
        <v>19239.392738806935</v>
      </c>
      <c r="D63" s="68">
        <f t="shared" ref="D63:D78" si="14">D8+D35</f>
        <v>19703.470297145614</v>
      </c>
      <c r="F63" s="55">
        <f t="shared" ref="F63:F78" si="15">IF(C63,D63/C63-1,"")</f>
        <v>2.4121216539366497E-2</v>
      </c>
      <c r="H63" s="68">
        <f>H8+H35</f>
        <v>6745.5570226732998</v>
      </c>
      <c r="I63" s="68">
        <f t="shared" ref="I63:I78" si="16">I8+I35</f>
        <v>7379.3526988579561</v>
      </c>
      <c r="K63" s="55">
        <f t="shared" ref="K63:K78" si="17">IF(H63,I63/H63-1,"")</f>
        <v>9.3957500330118071E-2</v>
      </c>
      <c r="M63" s="68">
        <f>SUM(M64:M65,M67:M71)</f>
        <v>25984.949761480235</v>
      </c>
      <c r="N63" s="68">
        <f>SUM(N64:N65,N67:N71)</f>
        <v>27082.822996003568</v>
      </c>
      <c r="P63" s="55">
        <f t="shared" ref="P63:P78" si="18">IF(M63,N63/M63-1,"")</f>
        <v>4.2250350475982357E-2</v>
      </c>
    </row>
    <row r="64" spans="1:16" s="20" customFormat="1" ht="10" x14ac:dyDescent="0.2">
      <c r="A64" s="26"/>
      <c r="B64" s="56" t="s">
        <v>0</v>
      </c>
      <c r="C64" s="69">
        <f t="shared" ref="C64" si="19">C9+C36</f>
        <v>12339.255950731058</v>
      </c>
      <c r="D64" s="69">
        <f t="shared" si="14"/>
        <v>13051.950264581417</v>
      </c>
      <c r="F64" s="28">
        <f t="shared" si="15"/>
        <v>5.7758289210958047E-2</v>
      </c>
      <c r="H64" s="69">
        <f t="shared" ref="H64" si="20">H9+H36</f>
        <v>4316.4530717863236</v>
      </c>
      <c r="I64" s="69">
        <f t="shared" si="16"/>
        <v>4915.6281307617501</v>
      </c>
      <c r="K64" s="28">
        <f t="shared" si="17"/>
        <v>0.13881190157998491</v>
      </c>
      <c r="M64" s="69">
        <f>C64+H64</f>
        <v>16655.709022517382</v>
      </c>
      <c r="N64" s="69">
        <f>D64+I64</f>
        <v>17967.578395343167</v>
      </c>
      <c r="P64" s="28">
        <f t="shared" si="18"/>
        <v>7.8763946407338636E-2</v>
      </c>
    </row>
    <row r="65" spans="1:16" s="20" customFormat="1" ht="10" x14ac:dyDescent="0.2">
      <c r="A65" s="26"/>
      <c r="B65" s="56" t="s">
        <v>8</v>
      </c>
      <c r="C65" s="69">
        <f t="shared" ref="C65" si="21">C10+C37</f>
        <v>2019.7260793095452</v>
      </c>
      <c r="D65" s="69">
        <f t="shared" si="14"/>
        <v>1957.003318352193</v>
      </c>
      <c r="F65" s="28">
        <f t="shared" si="15"/>
        <v>-3.1055082963920677E-2</v>
      </c>
      <c r="H65" s="69">
        <f t="shared" ref="H65" si="22">H10+H37</f>
        <v>667.27526139086956</v>
      </c>
      <c r="I65" s="69">
        <f t="shared" si="16"/>
        <v>645.87178745742779</v>
      </c>
      <c r="K65" s="28">
        <f t="shared" si="17"/>
        <v>-3.2075929038382633E-2</v>
      </c>
      <c r="M65" s="69">
        <f>C65+H65</f>
        <v>2687.0013407004149</v>
      </c>
      <c r="N65" s="69">
        <f>D65+I65</f>
        <v>2602.8751058096209</v>
      </c>
      <c r="P65" s="28">
        <f t="shared" si="18"/>
        <v>-3.1308594311629578E-2</v>
      </c>
    </row>
    <row r="66" spans="1:16" x14ac:dyDescent="0.25">
      <c r="A66" s="58"/>
      <c r="B66" s="29" t="s">
        <v>9</v>
      </c>
      <c r="C66" s="70">
        <f t="shared" ref="C66" si="23">C11+C38</f>
        <v>4650.778643981489</v>
      </c>
      <c r="D66" s="70">
        <f t="shared" si="14"/>
        <v>4500.5024297343034</v>
      </c>
      <c r="F66" s="59">
        <f t="shared" si="15"/>
        <v>-3.2312054765637144E-2</v>
      </c>
      <c r="H66" s="70">
        <f t="shared" ref="H66" si="24">H11+H38</f>
        <v>1666.8125724813492</v>
      </c>
      <c r="I66" s="70">
        <f t="shared" si="16"/>
        <v>1700.244458420058</v>
      </c>
      <c r="K66" s="59">
        <f t="shared" si="17"/>
        <v>2.0057375670582633E-2</v>
      </c>
      <c r="M66" s="70">
        <f>M67+M68+M69+M70</f>
        <v>6317.5912164628389</v>
      </c>
      <c r="N66" s="70">
        <f>N67+N68+N69+N70</f>
        <v>6200.7468881543628</v>
      </c>
      <c r="P66" s="59">
        <f t="shared" si="18"/>
        <v>-1.8495075782047232E-2</v>
      </c>
    </row>
    <row r="67" spans="1:16" s="20" customFormat="1" ht="10" x14ac:dyDescent="0.2">
      <c r="A67" s="26"/>
      <c r="B67" s="57" t="s">
        <v>10</v>
      </c>
      <c r="C67" s="69">
        <f t="shared" ref="C67" si="25">C12+C39</f>
        <v>990.88450678325137</v>
      </c>
      <c r="D67" s="69">
        <f t="shared" si="14"/>
        <v>1002.7703871931635</v>
      </c>
      <c r="F67" s="28">
        <f t="shared" si="15"/>
        <v>1.1995222781813197E-2</v>
      </c>
      <c r="H67" s="69">
        <f t="shared" ref="H67" si="26">H12+H39</f>
        <v>372.62837570958089</v>
      </c>
      <c r="I67" s="69">
        <f t="shared" si="16"/>
        <v>405.57168689872913</v>
      </c>
      <c r="K67" s="28">
        <f t="shared" si="17"/>
        <v>8.8407951022021924E-2</v>
      </c>
      <c r="M67" s="69">
        <f t="shared" ref="M67:N71" si="27">C67+H67</f>
        <v>1363.5128824928322</v>
      </c>
      <c r="N67" s="69">
        <f t="shared" si="27"/>
        <v>1408.3420740918928</v>
      </c>
      <c r="P67" s="28">
        <f t="shared" si="18"/>
        <v>3.2877717676639717E-2</v>
      </c>
    </row>
    <row r="68" spans="1:16" s="20" customFormat="1" ht="10" x14ac:dyDescent="0.2">
      <c r="A68" s="26"/>
      <c r="B68" s="57" t="s">
        <v>4</v>
      </c>
      <c r="C68" s="69">
        <f t="shared" ref="C68" si="28">C13+C40</f>
        <v>2447.2204101060165</v>
      </c>
      <c r="D68" s="69">
        <f t="shared" si="14"/>
        <v>2035.2883321503523</v>
      </c>
      <c r="F68" s="28">
        <f t="shared" si="15"/>
        <v>-0.16832651291013823</v>
      </c>
      <c r="H68" s="69">
        <f t="shared" ref="H68" si="29">H13+H40</f>
        <v>800.76320183687153</v>
      </c>
      <c r="I68" s="69">
        <f t="shared" si="16"/>
        <v>763.90485084496117</v>
      </c>
      <c r="K68" s="28">
        <f t="shared" si="17"/>
        <v>-4.6029026942497997E-2</v>
      </c>
      <c r="M68" s="69">
        <f t="shared" si="27"/>
        <v>3247.9836119428883</v>
      </c>
      <c r="N68" s="69">
        <f t="shared" si="27"/>
        <v>2799.1931829953137</v>
      </c>
      <c r="P68" s="28">
        <f t="shared" si="18"/>
        <v>-0.13817509032292064</v>
      </c>
    </row>
    <row r="69" spans="1:16" s="20" customFormat="1" ht="10" x14ac:dyDescent="0.2">
      <c r="A69" s="26"/>
      <c r="B69" s="57" t="s">
        <v>11</v>
      </c>
      <c r="C69" s="69">
        <f t="shared" ref="C69" si="30">C14+C41</f>
        <v>905.65049194337178</v>
      </c>
      <c r="D69" s="69">
        <f t="shared" si="14"/>
        <v>1009.5091694683334</v>
      </c>
      <c r="F69" s="28">
        <f t="shared" si="15"/>
        <v>0.11467854150015278</v>
      </c>
      <c r="H69" s="69">
        <f t="shared" ref="H69" si="31">H14+H41</f>
        <v>349.97320877433447</v>
      </c>
      <c r="I69" s="69">
        <f t="shared" si="16"/>
        <v>359.77033344942345</v>
      </c>
      <c r="K69" s="28">
        <f t="shared" si="17"/>
        <v>2.7993927619203163E-2</v>
      </c>
      <c r="M69" s="69">
        <f t="shared" si="27"/>
        <v>1255.6237007177062</v>
      </c>
      <c r="N69" s="69">
        <f t="shared" si="27"/>
        <v>1369.2795029177569</v>
      </c>
      <c r="P69" s="28">
        <f t="shared" si="18"/>
        <v>9.0517407512366699E-2</v>
      </c>
    </row>
    <row r="70" spans="1:16" s="20" customFormat="1" ht="10" x14ac:dyDescent="0.2">
      <c r="A70" s="26"/>
      <c r="B70" s="57" t="s">
        <v>6</v>
      </c>
      <c r="C70" s="69">
        <f t="shared" ref="C70" si="32">C15+C42</f>
        <v>307.02323514884966</v>
      </c>
      <c r="D70" s="69">
        <f t="shared" si="14"/>
        <v>452.93454092245486</v>
      </c>
      <c r="F70" s="28">
        <f t="shared" si="15"/>
        <v>0.47524515759488084</v>
      </c>
      <c r="H70" s="69">
        <f t="shared" ref="H70" si="33">H15+H42</f>
        <v>143.44778616056206</v>
      </c>
      <c r="I70" s="69">
        <f t="shared" si="16"/>
        <v>170.9975872269444</v>
      </c>
      <c r="K70" s="28">
        <f t="shared" si="17"/>
        <v>0.19205455729756382</v>
      </c>
      <c r="M70" s="69">
        <f t="shared" si="27"/>
        <v>450.47102130941175</v>
      </c>
      <c r="N70" s="69">
        <f t="shared" si="27"/>
        <v>623.9321281493992</v>
      </c>
      <c r="P70" s="28">
        <f t="shared" si="18"/>
        <v>0.38506607225427603</v>
      </c>
    </row>
    <row r="71" spans="1:16" s="20" customFormat="1" ht="10" x14ac:dyDescent="0.2">
      <c r="A71" s="26"/>
      <c r="B71" s="56" t="s">
        <v>12</v>
      </c>
      <c r="C71" s="69">
        <f t="shared" ref="C71" si="34">C16+C43</f>
        <v>229.6320647848415</v>
      </c>
      <c r="D71" s="69">
        <f t="shared" si="14"/>
        <v>194.01428447769885</v>
      </c>
      <c r="F71" s="28">
        <f t="shared" si="15"/>
        <v>-0.15510804355879249</v>
      </c>
      <c r="H71" s="69">
        <f t="shared" ref="H71" si="35">H16+H43</f>
        <v>95.016117014758663</v>
      </c>
      <c r="I71" s="69">
        <f t="shared" si="16"/>
        <v>117.60832221871841</v>
      </c>
      <c r="K71" s="28">
        <f t="shared" si="17"/>
        <v>0.23777234761604227</v>
      </c>
      <c r="M71" s="69">
        <f t="shared" si="27"/>
        <v>324.64818179960014</v>
      </c>
      <c r="N71" s="69">
        <f t="shared" si="27"/>
        <v>311.62260669641728</v>
      </c>
      <c r="P71" s="28">
        <f t="shared" si="18"/>
        <v>-4.0122125529793773E-2</v>
      </c>
    </row>
    <row r="72" spans="1:16" s="54" customFormat="1" ht="13" x14ac:dyDescent="0.3">
      <c r="A72" s="60"/>
      <c r="B72" s="27" t="s">
        <v>27</v>
      </c>
      <c r="C72" s="68">
        <f t="shared" ref="C72" si="36">C17+C44</f>
        <v>5890.5819567401059</v>
      </c>
      <c r="D72" s="68">
        <f t="shared" si="14"/>
        <v>5838.2159667582564</v>
      </c>
      <c r="F72" s="19">
        <f t="shared" si="15"/>
        <v>-8.8897820905337044E-3</v>
      </c>
      <c r="H72" s="68">
        <f t="shared" ref="H72" si="37">H17+H44</f>
        <v>2300.7028217871148</v>
      </c>
      <c r="I72" s="68">
        <f t="shared" si="16"/>
        <v>2285.0393569673215</v>
      </c>
      <c r="K72" s="19">
        <f t="shared" si="17"/>
        <v>-6.8081217058821863E-3</v>
      </c>
      <c r="M72" s="68">
        <f>SUM(M73:M75)</f>
        <v>8191.2847785272206</v>
      </c>
      <c r="N72" s="68">
        <f>SUM(N73:N75)</f>
        <v>8123.2553237255779</v>
      </c>
      <c r="P72" s="19">
        <f t="shared" si="18"/>
        <v>-8.3051019029366513E-3</v>
      </c>
    </row>
    <row r="73" spans="1:16" s="20" customFormat="1" ht="10" x14ac:dyDescent="0.2">
      <c r="A73" s="26"/>
      <c r="B73" s="56" t="s">
        <v>24</v>
      </c>
      <c r="C73" s="69">
        <f t="shared" ref="C73" si="38">C18+C45</f>
        <v>1197.478708228331</v>
      </c>
      <c r="D73" s="69">
        <f t="shared" si="14"/>
        <v>1111.7398139780271</v>
      </c>
      <c r="F73" s="28">
        <f t="shared" si="15"/>
        <v>-7.1599514597762259E-2</v>
      </c>
      <c r="H73" s="69">
        <f t="shared" ref="H73" si="39">H18+H45</f>
        <v>479.59742893911857</v>
      </c>
      <c r="I73" s="69">
        <f t="shared" si="16"/>
        <v>405.34360370253</v>
      </c>
      <c r="K73" s="28">
        <f t="shared" si="17"/>
        <v>-0.15482531964535318</v>
      </c>
      <c r="M73" s="69">
        <f t="shared" ref="M73:N78" si="40">C73+H73</f>
        <v>1677.0761371674496</v>
      </c>
      <c r="N73" s="69">
        <f t="shared" si="40"/>
        <v>1517.083417680557</v>
      </c>
      <c r="P73" s="28">
        <f t="shared" si="18"/>
        <v>-9.539979488177408E-2</v>
      </c>
    </row>
    <row r="74" spans="1:16" s="20" customFormat="1" ht="10" x14ac:dyDescent="0.2">
      <c r="A74" s="26"/>
      <c r="B74" s="56" t="s">
        <v>23</v>
      </c>
      <c r="C74" s="69">
        <f t="shared" ref="C74" si="41">C19+C46</f>
        <v>1322.9767853329747</v>
      </c>
      <c r="D74" s="69">
        <f t="shared" si="14"/>
        <v>1677.1946700699907</v>
      </c>
      <c r="F74" s="28">
        <f t="shared" si="15"/>
        <v>0.26774308412967684</v>
      </c>
      <c r="H74" s="69">
        <f t="shared" ref="H74" si="42">H19+H46</f>
        <v>544.58570865077922</v>
      </c>
      <c r="I74" s="69">
        <f t="shared" si="16"/>
        <v>692.65738719881233</v>
      </c>
      <c r="K74" s="28">
        <f t="shared" si="17"/>
        <v>0.27189784123216043</v>
      </c>
      <c r="M74" s="69">
        <f t="shared" si="40"/>
        <v>1867.5624939837539</v>
      </c>
      <c r="N74" s="69">
        <f t="shared" si="40"/>
        <v>2369.852057268803</v>
      </c>
      <c r="P74" s="28">
        <f t="shared" si="18"/>
        <v>0.2689546212794196</v>
      </c>
    </row>
    <row r="75" spans="1:16" s="20" customFormat="1" ht="10" x14ac:dyDescent="0.2">
      <c r="A75" s="26"/>
      <c r="B75" s="56" t="s">
        <v>13</v>
      </c>
      <c r="C75" s="69">
        <f t="shared" ref="C75" si="43">C20+C47</f>
        <v>3370.1264631788003</v>
      </c>
      <c r="D75" s="69">
        <f t="shared" si="14"/>
        <v>3049.2814827102393</v>
      </c>
      <c r="F75" s="28">
        <f t="shared" si="15"/>
        <v>-9.5202653067781529E-2</v>
      </c>
      <c r="H75" s="69">
        <f t="shared" ref="H75" si="44">H20+H47</f>
        <v>1276.5196841972172</v>
      </c>
      <c r="I75" s="69">
        <f t="shared" si="16"/>
        <v>1187.0383660659795</v>
      </c>
      <c r="K75" s="28">
        <f t="shared" si="17"/>
        <v>-7.0097875684158373E-2</v>
      </c>
      <c r="M75" s="69">
        <f t="shared" si="40"/>
        <v>4646.6461473760173</v>
      </c>
      <c r="N75" s="69">
        <f t="shared" si="40"/>
        <v>4236.3198487762184</v>
      </c>
      <c r="P75" s="28">
        <f t="shared" si="18"/>
        <v>-8.8305906149430458E-2</v>
      </c>
    </row>
    <row r="76" spans="1:16" s="54" customFormat="1" ht="13" x14ac:dyDescent="0.3">
      <c r="A76" s="60"/>
      <c r="B76" s="27" t="s">
        <v>7</v>
      </c>
      <c r="C76" s="68">
        <f t="shared" ref="C76" si="45">C21+C48</f>
        <v>208.49174852162429</v>
      </c>
      <c r="D76" s="68">
        <f t="shared" si="14"/>
        <v>265.26790316348234</v>
      </c>
      <c r="F76" s="19">
        <f t="shared" si="15"/>
        <v>0.27231847324628955</v>
      </c>
      <c r="H76" s="68">
        <f t="shared" ref="H76" si="46">H21+H48</f>
        <v>73.024460035296855</v>
      </c>
      <c r="I76" s="68">
        <f t="shared" si="16"/>
        <v>116.10871904169298</v>
      </c>
      <c r="K76" s="19">
        <f t="shared" si="17"/>
        <v>0.58999763894962132</v>
      </c>
      <c r="M76" s="68">
        <f t="shared" si="40"/>
        <v>281.51620855692113</v>
      </c>
      <c r="N76" s="68">
        <f t="shared" si="40"/>
        <v>381.37662220517529</v>
      </c>
      <c r="P76" s="19">
        <f t="shared" si="18"/>
        <v>0.35472349588731733</v>
      </c>
    </row>
    <row r="77" spans="1:16" s="54" customFormat="1" ht="13" x14ac:dyDescent="0.3">
      <c r="A77" s="60"/>
      <c r="B77" s="27" t="s">
        <v>15</v>
      </c>
      <c r="C77" s="68">
        <f t="shared" ref="C77" si="47">C22+C49</f>
        <v>310.26551066203376</v>
      </c>
      <c r="D77" s="68">
        <f t="shared" si="14"/>
        <v>288.29254201550611</v>
      </c>
      <c r="F77" s="19">
        <f t="shared" si="15"/>
        <v>-7.0819887778188706E-2</v>
      </c>
      <c r="H77" s="68">
        <f t="shared" ref="H77" si="48">H22+H49</f>
        <v>114.26404220673436</v>
      </c>
      <c r="I77" s="68">
        <f t="shared" si="16"/>
        <v>152.03395562173694</v>
      </c>
      <c r="K77" s="19">
        <f t="shared" si="17"/>
        <v>0.33054942469711213</v>
      </c>
      <c r="M77" s="68">
        <f t="shared" si="40"/>
        <v>424.52955286876812</v>
      </c>
      <c r="N77" s="68">
        <f t="shared" si="40"/>
        <v>440.32649763724305</v>
      </c>
      <c r="P77" s="19">
        <f t="shared" si="18"/>
        <v>3.721047135994815E-2</v>
      </c>
    </row>
    <row r="78" spans="1:16" s="54" customFormat="1" ht="13" x14ac:dyDescent="0.3">
      <c r="A78" s="60"/>
      <c r="B78" s="27" t="s">
        <v>12</v>
      </c>
      <c r="C78" s="68">
        <f t="shared" ref="C78" si="49">C23+C50</f>
        <v>124.06570406744483</v>
      </c>
      <c r="D78" s="68">
        <f t="shared" si="14"/>
        <v>114.32204084326317</v>
      </c>
      <c r="F78" s="19">
        <f t="shared" si="15"/>
        <v>-7.8536315071285112E-2</v>
      </c>
      <c r="H78" s="68">
        <f t="shared" ref="H78" si="50">H23+H50</f>
        <v>28.934578652233046</v>
      </c>
      <c r="I78" s="68">
        <f t="shared" si="16"/>
        <v>28.879369587587611</v>
      </c>
      <c r="K78" s="19">
        <f t="shared" si="17"/>
        <v>-1.9080652705883994E-3</v>
      </c>
      <c r="M78" s="68">
        <f t="shared" si="40"/>
        <v>153.00028271967787</v>
      </c>
      <c r="N78" s="68">
        <f t="shared" si="40"/>
        <v>143.20141043085079</v>
      </c>
      <c r="P78" s="19">
        <f t="shared" si="18"/>
        <v>-6.4044798575831785E-2</v>
      </c>
    </row>
    <row r="79" spans="1:16" ht="11.25" customHeight="1" thickBot="1" x14ac:dyDescent="0.3">
      <c r="A79" s="22"/>
      <c r="F79" s="22"/>
      <c r="K79" s="22"/>
      <c r="P79" s="22"/>
    </row>
    <row r="80" spans="1:16" ht="16" thickBot="1" x14ac:dyDescent="0.3">
      <c r="A80" s="30"/>
      <c r="B80" s="31" t="s">
        <v>18</v>
      </c>
      <c r="C80" s="61">
        <f>SUM(C63,C73:C78)</f>
        <v>25772.797658798143</v>
      </c>
      <c r="D80" s="62">
        <f>SUM(D63,D73:D78)</f>
        <v>26209.568749926129</v>
      </c>
      <c r="F80" s="32">
        <f>IF(C80,D80/C80-1,"")</f>
        <v>1.6946980180821969E-2</v>
      </c>
      <c r="H80" s="61">
        <f>SUM(H63,H73:H78)</f>
        <v>9262.4829253546795</v>
      </c>
      <c r="I80" s="62">
        <f>SUM(I63,I73:I78)</f>
        <v>9961.4141000762957</v>
      </c>
      <c r="K80" s="32">
        <f>IF(H80,I80/H80-1,"")</f>
        <v>7.5458295616221305E-2</v>
      </c>
      <c r="M80" s="61">
        <f>SUM(M63,M73:M78)</f>
        <v>35035.280584152832</v>
      </c>
      <c r="N80" s="62">
        <f>SUM(N63,N73:N78)</f>
        <v>36170.982850002416</v>
      </c>
      <c r="P80" s="32">
        <f>IF(M80,N80/M80-1,"")</f>
        <v>3.2415960338085137E-2</v>
      </c>
    </row>
    <row r="81" spans="1:16" ht="6" customHeight="1" x14ac:dyDescent="0.25">
      <c r="A81" s="33"/>
      <c r="B81" s="34"/>
      <c r="C81" s="35"/>
      <c r="D81" s="35"/>
      <c r="E81" s="36"/>
      <c r="F81" s="33"/>
      <c r="G81" s="36"/>
      <c r="H81" s="35"/>
      <c r="I81" s="35"/>
      <c r="J81" s="36"/>
      <c r="K81" s="33"/>
      <c r="L81" s="36"/>
      <c r="M81" s="35"/>
      <c r="N81" s="35"/>
      <c r="O81" s="36"/>
      <c r="P81" s="33"/>
    </row>
    <row r="82" spans="1:16" ht="16.5" customHeight="1" x14ac:dyDescent="0.25">
      <c r="A82" s="22"/>
      <c r="B82" s="37"/>
      <c r="C82" s="38"/>
      <c r="D82" s="38"/>
      <c r="E82" s="39"/>
      <c r="F82" s="30"/>
      <c r="G82" s="39"/>
      <c r="H82" s="38"/>
      <c r="I82" s="38"/>
      <c r="J82" s="39"/>
      <c r="K82" s="30"/>
      <c r="L82" s="39"/>
      <c r="M82" s="38"/>
      <c r="N82" s="38"/>
      <c r="O82" s="39"/>
      <c r="P82" s="30"/>
    </row>
    <row r="83" spans="1:16" ht="6" customHeight="1" x14ac:dyDescent="0.25">
      <c r="A83" s="33"/>
      <c r="B83" s="40"/>
      <c r="C83" s="38"/>
      <c r="D83" s="38"/>
      <c r="E83" s="39"/>
      <c r="F83" s="41"/>
      <c r="G83" s="39"/>
      <c r="H83" s="38"/>
      <c r="I83" s="38"/>
      <c r="J83" s="39"/>
      <c r="K83" s="41"/>
      <c r="L83" s="39"/>
      <c r="M83" s="38"/>
      <c r="N83" s="38"/>
      <c r="O83" s="39"/>
      <c r="P83" s="41"/>
    </row>
    <row r="84" spans="1:16" ht="16.5" customHeight="1" x14ac:dyDescent="0.25">
      <c r="A84" s="22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30"/>
    </row>
    <row r="85" spans="1:16" ht="18" customHeight="1" x14ac:dyDescent="0.25">
      <c r="A85" s="22"/>
      <c r="B85" s="16"/>
      <c r="C85" s="18"/>
      <c r="D85" s="72"/>
      <c r="E85" s="17"/>
      <c r="F85" s="49"/>
      <c r="G85" s="17"/>
      <c r="H85" s="18"/>
      <c r="I85" s="72"/>
      <c r="J85" s="17"/>
      <c r="K85" s="49"/>
      <c r="L85" s="17"/>
      <c r="M85" s="18"/>
      <c r="N85" s="18"/>
      <c r="O85" s="17"/>
      <c r="P85" s="49"/>
    </row>
    <row r="86" spans="1:16" ht="18" customHeight="1" x14ac:dyDescent="0.25">
      <c r="A86" s="22"/>
      <c r="B86" s="16"/>
      <c r="C86" s="15"/>
      <c r="D86" s="72"/>
      <c r="E86" s="17"/>
      <c r="F86" s="50"/>
      <c r="G86" s="17"/>
      <c r="H86" s="15"/>
      <c r="I86" s="72"/>
      <c r="J86" s="17"/>
      <c r="K86" s="50"/>
      <c r="L86" s="17"/>
      <c r="M86" s="15"/>
      <c r="N86" s="15"/>
      <c r="O86" s="17"/>
      <c r="P86" s="50"/>
    </row>
    <row r="87" spans="1:16" ht="18" customHeight="1" x14ac:dyDescent="0.25">
      <c r="A87" s="22"/>
      <c r="B87" s="16"/>
      <c r="C87" s="15"/>
      <c r="D87" s="15"/>
      <c r="E87" s="17"/>
      <c r="F87" s="50"/>
      <c r="G87" s="17"/>
      <c r="H87" s="15"/>
      <c r="I87" s="15"/>
      <c r="J87" s="17"/>
      <c r="K87" s="50"/>
      <c r="L87" s="17"/>
      <c r="M87" s="15"/>
      <c r="N87" s="15"/>
      <c r="O87" s="17"/>
      <c r="P87" s="50"/>
    </row>
    <row r="88" spans="1:16" ht="18" customHeight="1" x14ac:dyDescent="0.25">
      <c r="A88" s="22"/>
      <c r="B88" s="51"/>
      <c r="C88" s="52"/>
      <c r="D88" s="52"/>
      <c r="E88" s="39"/>
      <c r="F88" s="50"/>
      <c r="G88" s="39"/>
      <c r="H88" s="52"/>
      <c r="I88" s="52"/>
      <c r="J88" s="39"/>
      <c r="K88" s="50"/>
      <c r="L88" s="39"/>
      <c r="M88" s="52"/>
      <c r="N88" s="52"/>
      <c r="O88" s="39"/>
      <c r="P88" s="50"/>
    </row>
    <row r="89" spans="1:16" x14ac:dyDescent="0.25">
      <c r="A89" s="45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</row>
    <row r="90" spans="1:16" s="39" customFormat="1" x14ac:dyDescent="0.25">
      <c r="A90" s="53"/>
      <c r="F90" s="53"/>
      <c r="K90" s="53"/>
      <c r="P90" s="53"/>
    </row>
    <row r="91" spans="1:16" s="39" customFormat="1" ht="44.15" customHeight="1" x14ac:dyDescent="0.25">
      <c r="A91" s="53"/>
      <c r="F91" s="53"/>
      <c r="K91" s="53"/>
      <c r="P91" s="53"/>
    </row>
    <row r="92" spans="1:16" s="39" customFormat="1" x14ac:dyDescent="0.25">
      <c r="A92" s="53"/>
      <c r="F92" s="53"/>
      <c r="K92" s="53"/>
      <c r="P92" s="53"/>
    </row>
    <row r="99" spans="2:15" s="20" customFormat="1" x14ac:dyDescent="0.25">
      <c r="B99" s="22"/>
      <c r="C99" s="22"/>
      <c r="D99" s="22"/>
      <c r="E99" s="22"/>
      <c r="G99" s="22"/>
      <c r="H99" s="22"/>
      <c r="I99" s="22"/>
      <c r="J99" s="22"/>
      <c r="L99" s="22"/>
      <c r="M99" s="22"/>
      <c r="N99" s="22"/>
      <c r="O99" s="22"/>
    </row>
    <row r="100" spans="2:15" s="20" customFormat="1" x14ac:dyDescent="0.25">
      <c r="B100" s="22"/>
      <c r="C100" s="22"/>
      <c r="D100" s="22"/>
      <c r="E100" s="22"/>
      <c r="G100" s="22"/>
      <c r="H100" s="22"/>
      <c r="I100" s="22"/>
      <c r="J100" s="22"/>
      <c r="L100" s="22"/>
      <c r="M100" s="22"/>
      <c r="N100" s="22"/>
      <c r="O100" s="22"/>
    </row>
    <row r="101" spans="2:15" s="20" customFormat="1" x14ac:dyDescent="0.25">
      <c r="B101" s="22"/>
      <c r="C101" s="22"/>
      <c r="D101" s="22"/>
      <c r="E101" s="22"/>
      <c r="G101" s="22"/>
      <c r="H101" s="22"/>
      <c r="I101" s="22"/>
      <c r="J101" s="22"/>
      <c r="L101" s="22"/>
      <c r="M101" s="22"/>
      <c r="N101" s="22"/>
      <c r="O101" s="22"/>
    </row>
    <row r="102" spans="2:15" s="20" customFormat="1" x14ac:dyDescent="0.25">
      <c r="B102" s="22"/>
      <c r="C102" s="22"/>
      <c r="D102" s="22"/>
      <c r="E102" s="22"/>
      <c r="G102" s="22"/>
      <c r="H102" s="22"/>
      <c r="I102" s="22"/>
      <c r="J102" s="22"/>
      <c r="L102" s="22"/>
      <c r="M102" s="22"/>
      <c r="N102" s="22"/>
      <c r="O102" s="22"/>
    </row>
    <row r="103" spans="2:15" s="20" customFormat="1" x14ac:dyDescent="0.25">
      <c r="B103" s="22"/>
      <c r="C103" s="22"/>
      <c r="D103" s="22"/>
      <c r="E103" s="22"/>
      <c r="G103" s="22"/>
      <c r="H103" s="22"/>
      <c r="I103" s="22"/>
      <c r="J103" s="22"/>
      <c r="L103" s="22"/>
      <c r="M103" s="22"/>
      <c r="N103" s="22"/>
      <c r="O103" s="22"/>
    </row>
    <row r="104" spans="2:15" s="20" customFormat="1" x14ac:dyDescent="0.25">
      <c r="B104" s="22"/>
      <c r="C104" s="22"/>
      <c r="D104" s="22"/>
      <c r="E104" s="22"/>
      <c r="G104" s="22"/>
      <c r="H104" s="22"/>
      <c r="I104" s="22"/>
      <c r="J104" s="22"/>
      <c r="L104" s="22"/>
      <c r="M104" s="22"/>
      <c r="N104" s="22"/>
      <c r="O104" s="22"/>
    </row>
    <row r="105" spans="2:15" s="20" customFormat="1" x14ac:dyDescent="0.25">
      <c r="B105" s="22"/>
      <c r="C105" s="22"/>
      <c r="D105" s="22"/>
      <c r="E105" s="22"/>
      <c r="G105" s="22"/>
      <c r="H105" s="22"/>
      <c r="I105" s="22"/>
      <c r="J105" s="22"/>
      <c r="L105" s="22"/>
      <c r="M105" s="22"/>
      <c r="N105" s="22"/>
      <c r="O105" s="22"/>
    </row>
    <row r="106" spans="2:15" s="20" customFormat="1" x14ac:dyDescent="0.25">
      <c r="B106" s="22"/>
      <c r="C106" s="22"/>
      <c r="D106" s="22"/>
      <c r="E106" s="22"/>
      <c r="G106" s="22"/>
      <c r="H106" s="22"/>
      <c r="I106" s="22"/>
      <c r="J106" s="22"/>
      <c r="L106" s="22"/>
      <c r="M106" s="22"/>
      <c r="N106" s="22"/>
      <c r="O106" s="22"/>
    </row>
    <row r="107" spans="2:15" s="20" customFormat="1" x14ac:dyDescent="0.25">
      <c r="B107" s="22"/>
      <c r="C107" s="22"/>
      <c r="D107" s="22"/>
      <c r="E107" s="22"/>
      <c r="G107" s="22"/>
      <c r="H107" s="22"/>
      <c r="I107" s="22"/>
      <c r="J107" s="22"/>
      <c r="L107" s="22"/>
      <c r="M107" s="22"/>
      <c r="N107" s="22"/>
      <c r="O107" s="22"/>
    </row>
    <row r="108" spans="2:15" s="20" customFormat="1" x14ac:dyDescent="0.25">
      <c r="B108" s="22"/>
      <c r="C108" s="22"/>
      <c r="D108" s="22"/>
      <c r="E108" s="22"/>
      <c r="G108" s="22"/>
      <c r="H108" s="22"/>
      <c r="I108" s="22"/>
      <c r="J108" s="22"/>
      <c r="L108" s="22"/>
      <c r="M108" s="22"/>
      <c r="N108" s="22"/>
      <c r="O108" s="22"/>
    </row>
    <row r="109" spans="2:15" s="20" customFormat="1" x14ac:dyDescent="0.25">
      <c r="B109" s="22"/>
      <c r="C109" s="22"/>
      <c r="D109" s="22"/>
      <c r="E109" s="22"/>
      <c r="G109" s="22"/>
      <c r="H109" s="22"/>
      <c r="I109" s="22"/>
      <c r="J109" s="22"/>
      <c r="L109" s="22"/>
      <c r="M109" s="22"/>
      <c r="N109" s="22"/>
      <c r="O109" s="22"/>
    </row>
    <row r="110" spans="2:15" s="20" customFormat="1" x14ac:dyDescent="0.25">
      <c r="B110" s="22"/>
      <c r="C110" s="22"/>
      <c r="D110" s="22"/>
      <c r="E110" s="22"/>
      <c r="G110" s="22"/>
      <c r="H110" s="22"/>
      <c r="I110" s="22"/>
      <c r="J110" s="22"/>
      <c r="L110" s="22"/>
      <c r="M110" s="22"/>
      <c r="N110" s="22"/>
      <c r="O110" s="22"/>
    </row>
    <row r="111" spans="2:15" s="20" customFormat="1" x14ac:dyDescent="0.25">
      <c r="B111" s="22"/>
      <c r="C111" s="22"/>
      <c r="D111" s="22"/>
      <c r="E111" s="22"/>
      <c r="G111" s="22"/>
      <c r="H111" s="22"/>
      <c r="I111" s="22"/>
      <c r="J111" s="22"/>
      <c r="L111" s="22"/>
      <c r="M111" s="22"/>
      <c r="N111" s="22"/>
      <c r="O111" s="22"/>
    </row>
    <row r="112" spans="2:15" s="20" customFormat="1" x14ac:dyDescent="0.25">
      <c r="B112" s="22"/>
      <c r="C112" s="22"/>
      <c r="D112" s="22"/>
      <c r="E112" s="22"/>
      <c r="G112" s="22"/>
      <c r="H112" s="22"/>
      <c r="I112" s="22"/>
      <c r="J112" s="22"/>
      <c r="L112" s="22"/>
      <c r="M112" s="22"/>
      <c r="N112" s="22"/>
      <c r="O112" s="22"/>
    </row>
    <row r="113" spans="2:15" s="20" customFormat="1" x14ac:dyDescent="0.25">
      <c r="B113" s="22"/>
      <c r="C113" s="22"/>
      <c r="D113" s="22"/>
      <c r="E113" s="22"/>
      <c r="G113" s="22"/>
      <c r="H113" s="22"/>
      <c r="I113" s="22"/>
      <c r="J113" s="22"/>
      <c r="L113" s="22"/>
      <c r="M113" s="22"/>
      <c r="N113" s="22"/>
      <c r="O113" s="22"/>
    </row>
    <row r="114" spans="2:15" s="20" customFormat="1" x14ac:dyDescent="0.25">
      <c r="B114" s="22"/>
      <c r="C114" s="22"/>
      <c r="D114" s="22"/>
      <c r="E114" s="22"/>
      <c r="G114" s="22"/>
      <c r="H114" s="22"/>
      <c r="I114" s="22"/>
      <c r="J114" s="22"/>
      <c r="L114" s="22"/>
      <c r="M114" s="22"/>
      <c r="N114" s="22"/>
      <c r="O114" s="22"/>
    </row>
    <row r="115" spans="2:15" s="20" customFormat="1" x14ac:dyDescent="0.25">
      <c r="B115" s="22"/>
      <c r="C115" s="22"/>
      <c r="D115" s="22"/>
      <c r="E115" s="22"/>
      <c r="G115" s="22"/>
      <c r="H115" s="22"/>
      <c r="I115" s="22"/>
      <c r="J115" s="22"/>
      <c r="L115" s="22"/>
      <c r="M115" s="22"/>
      <c r="N115" s="22"/>
      <c r="O115" s="22"/>
    </row>
    <row r="116" spans="2:15" s="20" customFormat="1" x14ac:dyDescent="0.25">
      <c r="B116" s="22"/>
      <c r="C116" s="22"/>
      <c r="D116" s="22"/>
      <c r="E116" s="22"/>
      <c r="G116" s="22"/>
      <c r="H116" s="22"/>
      <c r="I116" s="22"/>
      <c r="J116" s="22"/>
      <c r="L116" s="22"/>
      <c r="M116" s="22"/>
      <c r="N116" s="22"/>
      <c r="O116" s="22"/>
    </row>
    <row r="117" spans="2:15" s="20" customFormat="1" x14ac:dyDescent="0.25">
      <c r="B117" s="22"/>
      <c r="C117" s="22"/>
      <c r="D117" s="22"/>
      <c r="E117" s="22"/>
      <c r="G117" s="22"/>
      <c r="H117" s="22"/>
      <c r="I117" s="22"/>
      <c r="J117" s="22"/>
      <c r="L117" s="22"/>
      <c r="M117" s="22"/>
      <c r="N117" s="22"/>
      <c r="O117" s="22"/>
    </row>
    <row r="118" spans="2:15" s="20" customFormat="1" x14ac:dyDescent="0.25">
      <c r="B118" s="22"/>
      <c r="C118" s="22"/>
      <c r="D118" s="22"/>
      <c r="E118" s="22"/>
      <c r="G118" s="22"/>
      <c r="H118" s="22"/>
      <c r="I118" s="22"/>
      <c r="J118" s="22"/>
      <c r="L118" s="22"/>
      <c r="M118" s="22"/>
      <c r="N118" s="22"/>
      <c r="O118" s="22"/>
    </row>
    <row r="119" spans="2:15" s="20" customFormat="1" x14ac:dyDescent="0.25">
      <c r="B119" s="22"/>
      <c r="C119" s="22"/>
      <c r="D119" s="22"/>
      <c r="E119" s="22"/>
      <c r="G119" s="22"/>
      <c r="H119" s="22"/>
      <c r="I119" s="22"/>
      <c r="J119" s="22"/>
      <c r="L119" s="22"/>
      <c r="M119" s="22"/>
      <c r="N119" s="22"/>
      <c r="O119" s="22"/>
    </row>
    <row r="120" spans="2:15" s="20" customFormat="1" x14ac:dyDescent="0.25">
      <c r="B120" s="22"/>
      <c r="C120" s="22"/>
      <c r="D120" s="22"/>
      <c r="E120" s="22"/>
      <c r="G120" s="22"/>
      <c r="H120" s="22"/>
      <c r="I120" s="22"/>
      <c r="J120" s="22"/>
      <c r="L120" s="22"/>
      <c r="M120" s="22"/>
      <c r="N120" s="22"/>
      <c r="O120" s="22"/>
    </row>
    <row r="121" spans="2:15" s="20" customFormat="1" x14ac:dyDescent="0.25">
      <c r="B121" s="22"/>
      <c r="C121" s="22"/>
      <c r="D121" s="22"/>
      <c r="E121" s="22"/>
      <c r="G121" s="22"/>
      <c r="H121" s="22"/>
      <c r="I121" s="22"/>
      <c r="J121" s="22"/>
      <c r="L121" s="22"/>
      <c r="M121" s="22"/>
      <c r="N121" s="22"/>
      <c r="O121" s="22"/>
    </row>
    <row r="122" spans="2:15" s="20" customFormat="1" x14ac:dyDescent="0.25">
      <c r="B122" s="22"/>
      <c r="C122" s="22"/>
      <c r="D122" s="22"/>
      <c r="E122" s="22"/>
      <c r="G122" s="22"/>
      <c r="H122" s="22"/>
      <c r="I122" s="22"/>
      <c r="J122" s="22"/>
      <c r="L122" s="22"/>
      <c r="M122" s="22"/>
      <c r="N122" s="22"/>
      <c r="O122" s="22"/>
    </row>
    <row r="123" spans="2:15" s="20" customFormat="1" x14ac:dyDescent="0.25">
      <c r="B123" s="22"/>
      <c r="C123" s="22"/>
      <c r="D123" s="22"/>
      <c r="E123" s="22"/>
      <c r="G123" s="22"/>
      <c r="H123" s="22"/>
      <c r="I123" s="22"/>
      <c r="J123" s="22"/>
      <c r="L123" s="22"/>
      <c r="M123" s="22"/>
      <c r="N123" s="22"/>
      <c r="O123" s="22"/>
    </row>
    <row r="124" spans="2:15" s="20" customFormat="1" x14ac:dyDescent="0.25">
      <c r="B124" s="22"/>
      <c r="C124" s="22"/>
      <c r="D124" s="22"/>
      <c r="E124" s="22"/>
      <c r="G124" s="22"/>
      <c r="H124" s="22"/>
      <c r="I124" s="22"/>
      <c r="J124" s="22"/>
      <c r="L124" s="22"/>
      <c r="M124" s="22"/>
      <c r="N124" s="22"/>
      <c r="O124" s="22"/>
    </row>
    <row r="125" spans="2:15" s="20" customFormat="1" x14ac:dyDescent="0.25">
      <c r="B125" s="22"/>
      <c r="C125" s="22"/>
      <c r="D125" s="22"/>
      <c r="E125" s="22"/>
      <c r="G125" s="22"/>
      <c r="H125" s="22"/>
      <c r="I125" s="22"/>
      <c r="J125" s="22"/>
      <c r="L125" s="22"/>
      <c r="M125" s="22"/>
      <c r="N125" s="22"/>
      <c r="O125" s="22"/>
    </row>
    <row r="126" spans="2:15" s="20" customFormat="1" x14ac:dyDescent="0.25">
      <c r="B126" s="22"/>
      <c r="C126" s="22"/>
      <c r="D126" s="22"/>
      <c r="E126" s="22"/>
      <c r="G126" s="22"/>
      <c r="H126" s="22"/>
      <c r="I126" s="22"/>
      <c r="J126" s="22"/>
      <c r="L126" s="22"/>
      <c r="M126" s="22"/>
      <c r="N126" s="22"/>
      <c r="O126" s="22"/>
    </row>
    <row r="127" spans="2:15" s="20" customFormat="1" x14ac:dyDescent="0.25">
      <c r="B127" s="22"/>
      <c r="C127" s="22"/>
      <c r="D127" s="22"/>
      <c r="E127" s="22"/>
      <c r="G127" s="22"/>
      <c r="H127" s="22"/>
      <c r="I127" s="22"/>
      <c r="J127" s="22"/>
      <c r="L127" s="22"/>
      <c r="M127" s="22"/>
      <c r="N127" s="22"/>
      <c r="O127" s="22"/>
    </row>
    <row r="128" spans="2:15" s="20" customFormat="1" x14ac:dyDescent="0.25">
      <c r="B128" s="22"/>
      <c r="C128" s="22"/>
      <c r="D128" s="22"/>
      <c r="E128" s="22"/>
      <c r="G128" s="22"/>
      <c r="H128" s="22"/>
      <c r="I128" s="22"/>
      <c r="J128" s="22"/>
      <c r="L128" s="22"/>
      <c r="M128" s="22"/>
      <c r="N128" s="22"/>
      <c r="O128" s="22"/>
    </row>
    <row r="129" spans="2:15" s="20" customFormat="1" x14ac:dyDescent="0.25">
      <c r="B129" s="22"/>
      <c r="C129" s="22"/>
      <c r="D129" s="22"/>
      <c r="E129" s="22"/>
      <c r="G129" s="22"/>
      <c r="H129" s="22"/>
      <c r="I129" s="22"/>
      <c r="J129" s="22"/>
      <c r="L129" s="22"/>
      <c r="M129" s="22"/>
      <c r="N129" s="22"/>
      <c r="O129" s="22"/>
    </row>
    <row r="130" spans="2:15" s="20" customFormat="1" x14ac:dyDescent="0.25">
      <c r="B130" s="22"/>
      <c r="C130" s="22"/>
      <c r="D130" s="22"/>
      <c r="E130" s="22"/>
      <c r="G130" s="22"/>
      <c r="H130" s="22"/>
      <c r="I130" s="22"/>
      <c r="J130" s="22"/>
      <c r="L130" s="22"/>
      <c r="M130" s="22"/>
      <c r="N130" s="22"/>
      <c r="O130" s="22"/>
    </row>
    <row r="131" spans="2:15" s="20" customFormat="1" x14ac:dyDescent="0.25">
      <c r="B131" s="22"/>
      <c r="C131" s="22"/>
      <c r="D131" s="22"/>
      <c r="E131" s="22"/>
      <c r="G131" s="22"/>
      <c r="H131" s="22"/>
      <c r="I131" s="22"/>
      <c r="J131" s="22"/>
      <c r="L131" s="22"/>
      <c r="M131" s="22"/>
      <c r="N131" s="22"/>
      <c r="O131" s="22"/>
    </row>
    <row r="132" spans="2:15" s="20" customFormat="1" x14ac:dyDescent="0.25">
      <c r="B132" s="22"/>
      <c r="C132" s="22"/>
      <c r="D132" s="22"/>
      <c r="E132" s="22"/>
      <c r="G132" s="22"/>
      <c r="H132" s="22"/>
      <c r="I132" s="22"/>
      <c r="J132" s="22"/>
      <c r="L132" s="22"/>
      <c r="M132" s="22"/>
      <c r="N132" s="22"/>
      <c r="O132" s="22"/>
    </row>
    <row r="133" spans="2:15" s="20" customFormat="1" x14ac:dyDescent="0.25">
      <c r="B133" s="22"/>
      <c r="C133" s="22"/>
      <c r="D133" s="22"/>
      <c r="E133" s="22"/>
      <c r="G133" s="22"/>
      <c r="H133" s="22"/>
      <c r="I133" s="22"/>
      <c r="J133" s="22"/>
      <c r="L133" s="22"/>
      <c r="M133" s="22"/>
      <c r="N133" s="22"/>
      <c r="O133" s="22"/>
    </row>
    <row r="134" spans="2:15" s="20" customFormat="1" x14ac:dyDescent="0.25">
      <c r="B134" s="22"/>
      <c r="C134" s="22"/>
      <c r="D134" s="22"/>
      <c r="E134" s="22"/>
      <c r="G134" s="22"/>
      <c r="H134" s="22"/>
      <c r="I134" s="22"/>
      <c r="J134" s="22"/>
      <c r="L134" s="22"/>
      <c r="M134" s="22"/>
      <c r="N134" s="22"/>
      <c r="O134" s="22"/>
    </row>
  </sheetData>
  <mergeCells count="9">
    <mergeCell ref="C5:F5"/>
    <mergeCell ref="C33:F33"/>
    <mergeCell ref="C61:F61"/>
    <mergeCell ref="M5:P5"/>
    <mergeCell ref="M33:P33"/>
    <mergeCell ref="M61:P61"/>
    <mergeCell ref="H61:K61"/>
    <mergeCell ref="H5:K5"/>
    <mergeCell ref="H33:K33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450E2C81-AB2B-40FE-ACE7-040912ABEFC6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summary_04 2025</vt:lpstr>
      <vt:lpstr>szacunek rynku_04 2025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2025-01-15T14:40:47Z</dcterms:created>
  <dcterms:modified xsi:type="dcterms:W3CDTF">2025-05-15T22:23:48Z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9842fc8e-bff5-45f5-8348-cba4c6ff671c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</Properties>
</file>