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8-2025\"/>
    </mc:Choice>
  </mc:AlternateContent>
  <xr:revisionPtr revIDLastSave="0" documentId="13_ncr:1_{72DCD3F8-7C5C-4503-89CA-22DACD262186}" xr6:coauthVersionLast="47" xr6:coauthVersionMax="47" xr10:uidLastSave="{00000000-0000-0000-0000-000000000000}"/>
  <bookViews>
    <workbookView xWindow="-110" yWindow="-110" windowWidth="19420" windowHeight="10300" xr2:uid="{71ECBEB2-2687-4063-A597-2A60A7860EDA}"/>
  </bookViews>
  <sheets>
    <sheet name="summary_08 2025" sheetId="4" r:id="rId1"/>
    <sheet name="szacunek rynku_08 2025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3" l="1"/>
  <c r="H25" i="3"/>
  <c r="I24" i="3"/>
  <c r="H24" i="3"/>
  <c r="I23" i="3"/>
  <c r="H23" i="3"/>
  <c r="I22" i="3"/>
  <c r="H22" i="3"/>
  <c r="I21" i="3"/>
  <c r="H21" i="3"/>
  <c r="I20" i="3"/>
  <c r="I19" i="3" s="1"/>
  <c r="H20" i="3"/>
  <c r="I18" i="3"/>
  <c r="H18" i="3"/>
  <c r="I17" i="3"/>
  <c r="H17" i="3"/>
  <c r="I16" i="3"/>
  <c r="H16" i="3"/>
  <c r="I15" i="3"/>
  <c r="H15" i="3"/>
  <c r="I14" i="3"/>
  <c r="H14" i="3"/>
  <c r="I12" i="3"/>
  <c r="H12" i="3"/>
  <c r="I11" i="3"/>
  <c r="H11" i="3"/>
  <c r="H10" i="3" s="1"/>
  <c r="H27" i="3" s="1"/>
  <c r="D25" i="3"/>
  <c r="C25" i="3"/>
  <c r="D24" i="3"/>
  <c r="C24" i="3"/>
  <c r="D23" i="3"/>
  <c r="C23" i="3"/>
  <c r="D22" i="3"/>
  <c r="C22" i="3"/>
  <c r="D21" i="3"/>
  <c r="C21" i="3"/>
  <c r="D20" i="3"/>
  <c r="C20" i="3"/>
  <c r="D18" i="3"/>
  <c r="C18" i="3"/>
  <c r="D17" i="3"/>
  <c r="C17" i="3"/>
  <c r="D16" i="3"/>
  <c r="C16" i="3"/>
  <c r="D15" i="3"/>
  <c r="C15" i="3"/>
  <c r="D14" i="3"/>
  <c r="D13" i="3" s="1"/>
  <c r="C14" i="3"/>
  <c r="D12" i="3"/>
  <c r="C12" i="3"/>
  <c r="D11" i="3"/>
  <c r="C11" i="3"/>
  <c r="I10" i="3" l="1"/>
  <c r="I27" i="3" s="1"/>
  <c r="H19" i="3"/>
  <c r="C13" i="3"/>
  <c r="C19" i="3"/>
  <c r="H13" i="3"/>
  <c r="I13" i="3"/>
  <c r="C10" i="3"/>
  <c r="C27" i="3" s="1"/>
  <c r="D10" i="3"/>
  <c r="D27" i="3" s="1"/>
  <c r="D19" i="3"/>
  <c r="N53" i="3"/>
  <c r="M53" i="3"/>
  <c r="N52" i="3"/>
  <c r="M52" i="3"/>
  <c r="N51" i="3"/>
  <c r="M51" i="3"/>
  <c r="N50" i="3"/>
  <c r="M50" i="3"/>
  <c r="N49" i="3"/>
  <c r="M49" i="3"/>
  <c r="N48" i="3"/>
  <c r="M48" i="3"/>
  <c r="N46" i="3"/>
  <c r="M46" i="3"/>
  <c r="N45" i="3"/>
  <c r="M45" i="3"/>
  <c r="N44" i="3"/>
  <c r="M44" i="3"/>
  <c r="N43" i="3"/>
  <c r="M43" i="3"/>
  <c r="N42" i="3"/>
  <c r="M42" i="3"/>
  <c r="N40" i="3"/>
  <c r="M40" i="3"/>
  <c r="N39" i="3"/>
  <c r="M39" i="3"/>
  <c r="N80" i="3"/>
  <c r="M80" i="3"/>
  <c r="N79" i="3"/>
  <c r="M79" i="3"/>
  <c r="N78" i="3"/>
  <c r="M78" i="3"/>
  <c r="N77" i="3"/>
  <c r="M77" i="3"/>
  <c r="N76" i="3"/>
  <c r="M76" i="3"/>
  <c r="N75" i="3"/>
  <c r="M75" i="3"/>
  <c r="N73" i="3"/>
  <c r="M73" i="3"/>
  <c r="N72" i="3"/>
  <c r="M72" i="3"/>
  <c r="N71" i="3"/>
  <c r="M71" i="3"/>
  <c r="N70" i="3"/>
  <c r="M70" i="3"/>
  <c r="N69" i="3"/>
  <c r="M69" i="3"/>
  <c r="N67" i="3"/>
  <c r="M67" i="3"/>
  <c r="N66" i="3"/>
  <c r="M66" i="3"/>
  <c r="N25" i="3"/>
  <c r="M25" i="3"/>
  <c r="N24" i="3"/>
  <c r="M24" i="3"/>
  <c r="N23" i="3"/>
  <c r="M22" i="3"/>
  <c r="N20" i="3"/>
  <c r="N18" i="3"/>
  <c r="M18" i="3"/>
  <c r="N12" i="3"/>
  <c r="M12" i="3"/>
  <c r="M68" i="3" l="1"/>
  <c r="M74" i="3"/>
  <c r="N74" i="3"/>
  <c r="N47" i="3"/>
  <c r="M38" i="3"/>
  <c r="M55" i="3" s="1"/>
  <c r="M14" i="3"/>
  <c r="N22" i="3"/>
  <c r="N68" i="3"/>
  <c r="M20" i="3"/>
  <c r="M23" i="3"/>
  <c r="M21" i="3"/>
  <c r="M15" i="3"/>
  <c r="M16" i="3"/>
  <c r="N14" i="3"/>
  <c r="N15" i="3"/>
  <c r="N21" i="3"/>
  <c r="N16" i="3"/>
  <c r="M47" i="3"/>
  <c r="M11" i="3"/>
  <c r="M17" i="3"/>
  <c r="N41" i="3"/>
  <c r="N11" i="3"/>
  <c r="N17" i="3"/>
  <c r="M41" i="3"/>
  <c r="N38" i="3"/>
  <c r="N55" i="3" s="1"/>
  <c r="M65" i="3"/>
  <c r="M82" i="3" s="1"/>
  <c r="N65" i="3"/>
  <c r="N82" i="3" s="1"/>
  <c r="N19" i="3" l="1"/>
  <c r="M19" i="3"/>
  <c r="M10" i="3"/>
  <c r="M27" i="3" s="1"/>
  <c r="M13" i="3"/>
  <c r="N10" i="3"/>
  <c r="N27" i="3" s="1"/>
  <c r="N13" i="3"/>
  <c r="M7" i="3"/>
  <c r="M63" i="3"/>
  <c r="K16" i="4" l="1"/>
  <c r="K15" i="4"/>
  <c r="K14" i="4"/>
  <c r="N9" i="3"/>
  <c r="M9" i="3"/>
  <c r="P27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64" i="3"/>
  <c r="N64" i="3"/>
  <c r="M64" i="3"/>
  <c r="P82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55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C7" i="3" l="1"/>
  <c r="C63" i="3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9" i="3"/>
  <c r="C9" i="3"/>
  <c r="F82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D64" i="3"/>
  <c r="C64" i="3"/>
  <c r="F55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J11" i="4" l="1"/>
  <c r="N116" i="4"/>
  <c r="N115" i="4"/>
  <c r="N114" i="4"/>
  <c r="N113" i="4"/>
  <c r="N112" i="4"/>
  <c r="J112" i="4"/>
  <c r="J16" i="4"/>
  <c r="J15" i="4"/>
  <c r="J14" i="4"/>
  <c r="N80" i="4"/>
  <c r="N79" i="4"/>
  <c r="N78" i="4"/>
  <c r="J78" i="4"/>
  <c r="N47" i="4"/>
  <c r="N46" i="4"/>
  <c r="N45" i="4"/>
  <c r="N44" i="4"/>
  <c r="J44" i="4"/>
  <c r="J45" i="4" s="1"/>
  <c r="N11" i="4"/>
  <c r="N12" i="4" s="1"/>
  <c r="K48" i="3" l="1"/>
  <c r="K49" i="3"/>
  <c r="K50" i="3"/>
  <c r="K75" i="3"/>
  <c r="K76" i="3"/>
  <c r="K77" i="3"/>
  <c r="K78" i="3"/>
  <c r="K20" i="3"/>
  <c r="K21" i="3"/>
  <c r="K22" i="3"/>
  <c r="J113" i="4"/>
  <c r="J79" i="4"/>
  <c r="J12" i="4"/>
  <c r="K25" i="3" l="1"/>
  <c r="K24" i="3"/>
  <c r="K23" i="3"/>
  <c r="K19" i="3"/>
  <c r="K18" i="3"/>
  <c r="K17" i="3"/>
  <c r="K16" i="3"/>
  <c r="K15" i="3"/>
  <c r="K14" i="3"/>
  <c r="K12" i="3"/>
  <c r="K11" i="3"/>
  <c r="K9" i="3"/>
  <c r="I9" i="3"/>
  <c r="H9" i="3"/>
  <c r="H7" i="3"/>
  <c r="K80" i="3"/>
  <c r="K79" i="3"/>
  <c r="K74" i="3"/>
  <c r="K73" i="3"/>
  <c r="K72" i="3"/>
  <c r="K71" i="3"/>
  <c r="K70" i="3"/>
  <c r="K69" i="3"/>
  <c r="K68" i="3"/>
  <c r="K67" i="3"/>
  <c r="K66" i="3"/>
  <c r="K64" i="3"/>
  <c r="I64" i="3"/>
  <c r="H64" i="3"/>
  <c r="H63" i="3"/>
  <c r="K53" i="3"/>
  <c r="K52" i="3"/>
  <c r="K51" i="3"/>
  <c r="K47" i="3"/>
  <c r="K46" i="3"/>
  <c r="K45" i="3"/>
  <c r="K44" i="3"/>
  <c r="K43" i="3"/>
  <c r="K42" i="3"/>
  <c r="K40" i="3"/>
  <c r="K39" i="3"/>
  <c r="K41" i="3" l="1"/>
  <c r="K13" i="3"/>
  <c r="K27" i="3"/>
  <c r="K82" i="3"/>
  <c r="K55" i="3"/>
  <c r="K38" i="3"/>
  <c r="K65" i="3"/>
  <c r="K10" i="3"/>
</calcChain>
</file>

<file path=xl/sharedStrings.xml><?xml version="1.0" encoding="utf-8"?>
<sst xmlns="http://schemas.openxmlformats.org/spreadsheetml/2006/main" count="108" uniqueCount="53">
  <si>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</si>
  <si>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</si>
  <si>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</si>
  <si>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</si>
  <si>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</si>
  <si>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</si>
  <si>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</si>
  <si>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</si>
  <si>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</si>
  <si>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</si>
  <si>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</si>
  <si>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</si>
  <si>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</si>
  <si>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</si>
  <si>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</si>
  <si>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</si>
  <si>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</si>
  <si>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</si>
  <si>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</si>
  <si>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</si>
  <si>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</si>
  <si>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</si>
  <si>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</si>
  <si>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</si>
  <si>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</si>
  <si>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</si>
  <si>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</si>
  <si>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</si>
  <si>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</si>
  <si>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</si>
  <si>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</si>
  <si>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</si>
  <si>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</si>
  <si>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</si>
  <si>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</si>
  <si>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I-VII 2024</t>
  </si>
  <si>
    <t>I-VII 2025</t>
  </si>
  <si>
    <t>I-VII 25/
I-VII 24</t>
  </si>
  <si>
    <t>07/2025</t>
  </si>
  <si>
    <t>07 2025</t>
  </si>
  <si>
    <t>I-VII 2025 vs. I-VII 2024</t>
  </si>
  <si>
    <t>VIII 2025 vs. VIII 2024</t>
  </si>
  <si>
    <t>I-VIII 2025 vs I-VIII 2024</t>
  </si>
  <si>
    <t>VIII 2024</t>
  </si>
  <si>
    <t>VIII 2025</t>
  </si>
  <si>
    <t>VIII 2025/
VIII 2024</t>
  </si>
  <si>
    <t>I-VIII 2024</t>
  </si>
  <si>
    <t>I-VIII 2025</t>
  </si>
  <si>
    <t>I-VIII 25/
I-VIII 24</t>
  </si>
  <si>
    <t>FINANSOWANIE POJAZDÓW LEKKICH - sierpień 2025r. 
Łączne finansowanie leasingiem i pożyczką</t>
  </si>
  <si>
    <t>FINANSOWANIE POJAZDÓW CIĘŻKICH - sierpień 2025r. 
Łączne finansowanie leasingiem i pożyczką</t>
  </si>
  <si>
    <t>FINANSOWANIE MASZYN - sierpień 2025r. 
Łączne finansowanie leasingiem i pożyczką</t>
  </si>
  <si>
    <t>Związek Polskiego Leasingu, Warszawa 18-09-2025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</si>
</sst>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3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color theme="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2" fillId="2" borderId="0" xfId="0" applyFont="1" applyFill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22" fillId="0" borderId="0" xfId="0" applyFon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2B7DC55-5C79-49B9-9D08-222C9B851285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0C35E2"/>
      <color rgb="FFF73711"/>
      <color rgb="FFBEFF2F"/>
      <color rgb="FFA7CFEA"/>
      <color rgb="FF7E93A5"/>
      <color rgb="FF5B9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08/2025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2025'!$I$11:$I$12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'summary_08 2025'!$J$11:$J$12</c:f>
              <c:numCache>
                <c:formatCode>0.0%</c:formatCode>
                <c:ptCount val="2"/>
                <c:pt idx="0">
                  <c:v>0.93994315178202614</c:v>
                </c:pt>
                <c:pt idx="1">
                  <c:v>6.0056848217973857E-2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08/2025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2025'!$M$11:$M$12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'summary_08 2025'!$N$11:$N$12</c:f>
              <c:numCache>
                <c:formatCode>0.0%</c:formatCode>
                <c:ptCount val="2"/>
                <c:pt idx="0">
                  <c:v>0.86509829423988871</c:v>
                </c:pt>
                <c:pt idx="1">
                  <c:v>0.13490170576011129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08/2025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2025'!$I$44:$I$45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'summary_08 2025'!$J$44:$J$45</c:f>
              <c:numCache>
                <c:formatCode>0.0%</c:formatCode>
                <c:ptCount val="2"/>
                <c:pt idx="0">
                  <c:v>0.89082518447250758</c:v>
                </c:pt>
                <c:pt idx="1">
                  <c:v>0.10917481552749242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08/2025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9.2926204235984161E-2"/>
          <c:y val="2.16138470222123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4.6322014681691413E-2"/>
                  <c:y val="-0.159002721233818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69043345113"/>
                      <c:h val="0.203191795522649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2025'!$M$44:$M$47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'summary_08 2025'!$N$44:$N$47</c:f>
              <c:numCache>
                <c:formatCode>0.0%</c:formatCode>
                <c:ptCount val="4"/>
                <c:pt idx="0">
                  <c:v>0.24581323448811337</c:v>
                </c:pt>
                <c:pt idx="1">
                  <c:v>0.43769743683401596</c:v>
                </c:pt>
                <c:pt idx="2">
                  <c:v>0.21079239228528329</c:v>
                </c:pt>
                <c:pt idx="3">
                  <c:v>0.10569693639258722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08/2025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2025'!$I$78:$I$79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'summary_08 2025'!$J$78:$J$79</c:f>
              <c:numCache>
                <c:formatCode>0%</c:formatCode>
                <c:ptCount val="2"/>
                <c:pt idx="0">
                  <c:v>0.54249608657553561</c:v>
                </c:pt>
                <c:pt idx="1">
                  <c:v>0.45750391342446439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08/2025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2025'!$M$78:$M$81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'summary_08 2025'!$N$78:$N$81</c:f>
              <c:numCache>
                <c:formatCode>0%</c:formatCode>
                <c:ptCount val="4"/>
                <c:pt idx="0">
                  <c:v>0.17891405927724557</c:v>
                </c:pt>
                <c:pt idx="1">
                  <c:v>0.37088988465245698</c:v>
                </c:pt>
                <c:pt idx="2">
                  <c:v>0.45019605607029739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08/2025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2025'!$I$112:$I$113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'summary_08 2025'!$J$112:$J$113</c:f>
              <c:numCache>
                <c:formatCode>0.0%</c:formatCode>
                <c:ptCount val="2"/>
                <c:pt idx="0">
                  <c:v>0.8345675118361251</c:v>
                </c:pt>
                <c:pt idx="1">
                  <c:v>0.1654324881638749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08/2025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'summary_08 2025'!$M$112:$M$116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'summary_08 2025'!$N$112:$N$116</c:f>
              <c:numCache>
                <c:formatCode>0.0%</c:formatCode>
                <c:ptCount val="5"/>
                <c:pt idx="0">
                  <c:v>0.55206557054122096</c:v>
                </c:pt>
                <c:pt idx="1">
                  <c:v>0.14772059474460206</c:v>
                </c:pt>
                <c:pt idx="2">
                  <c:v>0.24358621087228799</c:v>
                </c:pt>
                <c:pt idx="3">
                  <c:v>1.5962672677319923E-2</c:v>
                </c:pt>
                <c:pt idx="4">
                  <c:v>4.06649511645693E-2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2025'!$B$38,'szacunek rynku_08 2025'!$B$47:$B$53)</c15:sqref>
                  </c15:fullRef>
                </c:ext>
              </c:extLst>
              <c:f>('szacunek rynku_08 2025'!$B$38,'szacunek rynku_08 2025'!$B$47,'szacunek rynku_08 2025'!$B$51:$B$53)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2025'!$H$38,'szacunek rynku_08 2025'!$H$47:$H$53)</c15:sqref>
                  </c15:fullRef>
                </c:ext>
              </c:extLst>
              <c:f>('szacunek rynku_08 2025'!$H$38,'szacunek rynku_08 2025'!$H$47,'szacunek rynku_08 2025'!$H$51:$H$53)</c:f>
              <c:numCache>
                <c:formatCode>#,##0</c:formatCode>
                <c:ptCount val="5"/>
                <c:pt idx="0">
                  <c:v>4969.2352494055931</c:v>
                </c:pt>
                <c:pt idx="1">
                  <c:v>1140.5432061177112</c:v>
                </c:pt>
                <c:pt idx="2">
                  <c:v>46.178620951810011</c:v>
                </c:pt>
                <c:pt idx="3">
                  <c:v>189.43764761040387</c:v>
                </c:pt>
                <c:pt idx="4">
                  <c:v>29.106641982078905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2025'!$B$65,'szacunek rynku_08 2025'!$B$74:$B$80)</c15:sqref>
                  </c15:fullRef>
                </c:ext>
              </c:extLst>
              <c:f>('szacunek rynku_08 2025'!$B$65,'szacunek rynku_08 2025'!$B$74,'szacunek rynku_08 2025'!$B$78:$B$80)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2025'!$H$65,'szacunek rynku_08 2025'!$H$74:$H$80)</c15:sqref>
                  </c15:fullRef>
                </c:ext>
              </c:extLst>
              <c:f>('szacunek rynku_08 2025'!$H$65,'szacunek rynku_08 2025'!$H$74,'szacunek rynku_08 2025'!$H$78:$H$80)</c:f>
              <c:numCache>
                <c:formatCode>#,##0</c:formatCode>
                <c:ptCount val="5"/>
                <c:pt idx="0">
                  <c:v>288.09050268352684</c:v>
                </c:pt>
                <c:pt idx="1">
                  <c:v>721.65029159569679</c:v>
                </c:pt>
                <c:pt idx="2">
                  <c:v>10.618717644672804</c:v>
                </c:pt>
                <c:pt idx="3">
                  <c:v>8.0172692954631302</c:v>
                </c:pt>
                <c:pt idx="4">
                  <c:v>19.694826561770256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2025'!$B$10,'szacunek rynku_08 2025'!$B$19:$B$25)</c15:sqref>
                  </c15:fullRef>
                </c:ext>
              </c:extLst>
              <c:f>('szacunek rynku_08 2025'!$B$10,'szacunek rynku_08 2025'!$B$19,'szacunek rynku_08 2025'!$B$23:$B$25)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2025'!$H$10,'szacunek rynku_08 2025'!$H$19:$H$25)</c15:sqref>
                  </c15:fullRef>
                </c:ext>
              </c:extLst>
              <c:f>('szacunek rynku_08 2025'!$H$10,'szacunek rynku_08 2025'!$H$19,'szacunek rynku_08 2025'!$H$23:$H$25)</c:f>
              <c:numCache>
                <c:formatCode>#,##0</c:formatCode>
                <c:ptCount val="5"/>
                <c:pt idx="0">
                  <c:v>5257.3257520891184</c:v>
                </c:pt>
                <c:pt idx="1">
                  <c:v>1862.1934977134079</c:v>
                </c:pt>
                <c:pt idx="2">
                  <c:v>56.797338596482817</c:v>
                </c:pt>
                <c:pt idx="3">
                  <c:v>197.45491690586701</c:v>
                </c:pt>
                <c:pt idx="4">
                  <c:v>48.801468543849161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2025'!$B$38,'szacunek rynku_08 2025'!$B$47:$B$53)</c15:sqref>
                  </c15:fullRef>
                </c:ext>
              </c:extLst>
              <c:f>('szacunek rynku_08 2025'!$B$38,'szacunek rynku_08 2025'!$B$47,'szacunek rynku_08 2025'!$B$51:$B$53)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2025'!$I$38,'szacunek rynku_08 2025'!$I$47:$I$53)</c15:sqref>
                  </c15:fullRef>
                </c:ext>
              </c:extLst>
              <c:f>('szacunek rynku_08 2025'!$I$38,'szacunek rynku_08 2025'!$I$47,'szacunek rynku_08 2025'!$I$51:$I$53)</c:f>
              <c:numCache>
                <c:formatCode>#,##0</c:formatCode>
                <c:ptCount val="5"/>
                <c:pt idx="0">
                  <c:v>5566.3839869697922</c:v>
                </c:pt>
                <c:pt idx="1">
                  <c:v>1113.125174617533</c:v>
                </c:pt>
                <c:pt idx="2">
                  <c:v>117.14123199454244</c:v>
                </c:pt>
                <c:pt idx="3">
                  <c:v>205.78648273977979</c:v>
                </c:pt>
                <c:pt idx="4">
                  <c:v>27.576800855131211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2025'!$B$65,'szacunek rynku_08 2025'!$B$74:$B$80)</c15:sqref>
                  </c15:fullRef>
                </c:ext>
              </c:extLst>
              <c:f>('szacunek rynku_08 2025'!$B$65,'szacunek rynku_08 2025'!$B$74,'szacunek rynku_08 2025'!$B$78:$B$80)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2025'!$I$65,'szacunek rynku_08 2025'!$I$74:$I$80)</c15:sqref>
                  </c15:fullRef>
                </c:ext>
              </c:extLst>
              <c:f>('szacunek rynku_08 2025'!$I$65,'szacunek rynku_08 2025'!$I$74,'szacunek rynku_08 2025'!$I$78:$I$80)</c:f>
              <c:numCache>
                <c:formatCode>#,##0</c:formatCode>
                <c:ptCount val="5"/>
                <c:pt idx="0">
                  <c:v>420.25274390532934</c:v>
                </c:pt>
                <c:pt idx="1">
                  <c:v>938.73326669224502</c:v>
                </c:pt>
                <c:pt idx="2">
                  <c:v>17.320996230668083</c:v>
                </c:pt>
                <c:pt idx="3">
                  <c:v>10.970484183441545</c:v>
                </c:pt>
                <c:pt idx="4">
                  <c:v>6.2498605176570319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rynku_08 2025'!$B$10,'szacunek rynku_08 2025'!$B$19:$B$25)</c15:sqref>
                  </c15:fullRef>
                </c:ext>
              </c:extLst>
              <c:f>('szacunek rynku_08 2025'!$B$10,'szacunek rynku_08 2025'!$B$19,'szacunek rynku_08 2025'!$B$23:$B$25)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rynku_08 2025'!$I$10,'szacunek rynku_08 2025'!$I$19:$I$25)</c15:sqref>
                  </c15:fullRef>
                </c:ext>
              </c:extLst>
              <c:f>('szacunek rynku_08 2025'!$I$10,'szacunek rynku_08 2025'!$I$19,'szacunek rynku_08 2025'!$I$23:$I$25)</c:f>
              <c:numCache>
                <c:formatCode>#,##0</c:formatCode>
                <c:ptCount val="5"/>
                <c:pt idx="0">
                  <c:v>5986.6367308751214</c:v>
                </c:pt>
                <c:pt idx="1">
                  <c:v>2051.8584413097783</c:v>
                </c:pt>
                <c:pt idx="2">
                  <c:v>134.46222822521051</c:v>
                </c:pt>
                <c:pt idx="3">
                  <c:v>216.75696692322134</c:v>
                </c:pt>
                <c:pt idx="4">
                  <c:v>33.826661372788244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12</xdr:row>
      <xdr:rowOff>146047</xdr:rowOff>
    </xdr:from>
    <xdr:to>
      <xdr:col>4</xdr:col>
      <xdr:colOff>904654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13,1%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16</xdr:row>
      <xdr:rowOff>87536</xdr:rowOff>
    </xdr:from>
    <xdr:to>
      <xdr:col>4</xdr:col>
      <xdr:colOff>904654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28,8%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20</xdr:row>
      <xdr:rowOff>163919</xdr:rowOff>
    </xdr:from>
    <xdr:to>
      <xdr:col>4</xdr:col>
      <xdr:colOff>898881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14,0%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20</xdr:row>
      <xdr:rowOff>146601</xdr:rowOff>
    </xdr:from>
    <xdr:to>
      <xdr:col>6</xdr:col>
      <xdr:colOff>589718</xdr:colOff>
      <xdr:row>22</xdr:row>
      <xdr:rowOff>105476</xdr:rowOff>
    </xdr:to>
    <xdr:sp macro="" textlink="$K$16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10,9%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16</xdr:row>
      <xdr:rowOff>87536</xdr:rowOff>
    </xdr:from>
    <xdr:to>
      <xdr:col>6</xdr:col>
      <xdr:colOff>589718</xdr:colOff>
      <xdr:row>18</xdr:row>
      <xdr:rowOff>46411</xdr:rowOff>
    </xdr:to>
    <xdr:sp macro="" textlink="$K$15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49,0%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12</xdr:row>
      <xdr:rowOff>146047</xdr:rowOff>
    </xdr:from>
    <xdr:to>
      <xdr:col>6</xdr:col>
      <xdr:colOff>589718</xdr:colOff>
      <xdr:row>14</xdr:row>
      <xdr:rowOff>104922</xdr:rowOff>
    </xdr:to>
    <xdr:sp macro="" textlink="$K$14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10</xdr:row>
      <xdr:rowOff>1046</xdr:rowOff>
    </xdr:from>
    <xdr:to>
      <xdr:col>4</xdr:col>
      <xdr:colOff>904654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10</xdr:row>
      <xdr:rowOff>1046</xdr:rowOff>
    </xdr:from>
    <xdr:to>
      <xdr:col>6</xdr:col>
      <xdr:colOff>589718</xdr:colOff>
      <xdr:row>11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86186" y="169334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7179" y="1714143"/>
          <a:ext cx="1799928" cy="94580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4,7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08/2025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899586</xdr:colOff>
      <xdr:row>6</xdr:row>
      <xdr:rowOff>127009</xdr:rowOff>
    </xdr:from>
    <xdr:to>
      <xdr:col>11</xdr:col>
      <xdr:colOff>5647</xdr:colOff>
      <xdr:row>22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124171</xdr:colOff>
      <xdr:row>6</xdr:row>
      <xdr:rowOff>127009</xdr:rowOff>
    </xdr:from>
    <xdr:to>
      <xdr:col>14</xdr:col>
      <xdr:colOff>594071</xdr:colOff>
      <xdr:row>22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45</xdr:row>
      <xdr:rowOff>146047</xdr:rowOff>
    </xdr:from>
    <xdr:to>
      <xdr:col>4</xdr:col>
      <xdr:colOff>904654</xdr:colOff>
      <xdr:row>47</xdr:row>
      <xdr:rowOff>104922</xdr:rowOff>
    </xdr:to>
    <xdr:sp macro="" textlink="'szacunek rynku_08 2025'!K4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5,8%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49</xdr:row>
      <xdr:rowOff>87536</xdr:rowOff>
    </xdr:from>
    <xdr:to>
      <xdr:col>4</xdr:col>
      <xdr:colOff>904654</xdr:colOff>
      <xdr:row>51</xdr:row>
      <xdr:rowOff>46411</xdr:rowOff>
    </xdr:to>
    <xdr:sp macro="" textlink="'szacunek rynku_08 2025'!K6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96,0%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53</xdr:row>
      <xdr:rowOff>146601</xdr:rowOff>
    </xdr:from>
    <xdr:to>
      <xdr:col>4</xdr:col>
      <xdr:colOff>904654</xdr:colOff>
      <xdr:row>55</xdr:row>
      <xdr:rowOff>105476</xdr:rowOff>
    </xdr:to>
    <xdr:sp macro="" textlink="'szacunek rynku_08 2025'!K13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11,4%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53</xdr:row>
      <xdr:rowOff>146601</xdr:rowOff>
    </xdr:from>
    <xdr:to>
      <xdr:col>6</xdr:col>
      <xdr:colOff>589718</xdr:colOff>
      <xdr:row>55</xdr:row>
      <xdr:rowOff>105476</xdr:rowOff>
    </xdr:to>
    <xdr:sp macro="" textlink="'szacunek rynku_08 2025'!P13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49</xdr:row>
      <xdr:rowOff>87536</xdr:rowOff>
    </xdr:from>
    <xdr:to>
      <xdr:col>6</xdr:col>
      <xdr:colOff>589718</xdr:colOff>
      <xdr:row>51</xdr:row>
      <xdr:rowOff>46411</xdr:rowOff>
    </xdr:to>
    <xdr:sp macro="" textlink="'szacunek rynku_08 2025'!P6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25,1%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45</xdr:row>
      <xdr:rowOff>146047</xdr:rowOff>
    </xdr:from>
    <xdr:to>
      <xdr:col>6</xdr:col>
      <xdr:colOff>589718</xdr:colOff>
      <xdr:row>47</xdr:row>
      <xdr:rowOff>104922</xdr:rowOff>
    </xdr:to>
    <xdr:sp macro="" textlink="'szacunek rynku_08 2025'!P4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0,0%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45</xdr:row>
      <xdr:rowOff>146046</xdr:rowOff>
    </xdr:from>
    <xdr:to>
      <xdr:col>3</xdr:col>
      <xdr:colOff>1176096</xdr:colOff>
      <xdr:row>47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49</xdr:row>
      <xdr:rowOff>87535</xdr:rowOff>
    </xdr:from>
    <xdr:to>
      <xdr:col>3</xdr:col>
      <xdr:colOff>1176096</xdr:colOff>
      <xdr:row>51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53</xdr:row>
      <xdr:rowOff>146600</xdr:rowOff>
    </xdr:from>
    <xdr:to>
      <xdr:col>3</xdr:col>
      <xdr:colOff>1176096</xdr:colOff>
      <xdr:row>55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43</xdr:row>
      <xdr:rowOff>1046</xdr:rowOff>
    </xdr:from>
    <xdr:to>
      <xdr:col>4</xdr:col>
      <xdr:colOff>904654</xdr:colOff>
      <xdr:row>44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43</xdr:row>
      <xdr:rowOff>1046</xdr:rowOff>
    </xdr:from>
    <xdr:to>
      <xdr:col>6</xdr:col>
      <xdr:colOff>589718</xdr:colOff>
      <xdr:row>44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52</xdr:row>
      <xdr:rowOff>96505</xdr:rowOff>
    </xdr:from>
    <xdr:to>
      <xdr:col>6</xdr:col>
      <xdr:colOff>732905</xdr:colOff>
      <xdr:row>52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41</xdr:row>
      <xdr:rowOff>107156</xdr:rowOff>
    </xdr:from>
    <xdr:to>
      <xdr:col>17</xdr:col>
      <xdr:colOff>333375</xdr:colOff>
      <xdr:row>51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39</xdr:row>
      <xdr:rowOff>127009</xdr:rowOff>
    </xdr:from>
    <xdr:to>
      <xdr:col>6</xdr:col>
      <xdr:colOff>627940</xdr:colOff>
      <xdr:row>42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6186" y="864659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39</xdr:row>
      <xdr:rowOff>147810</xdr:rowOff>
    </xdr:from>
    <xdr:to>
      <xdr:col>3</xdr:col>
      <xdr:colOff>1176024</xdr:colOff>
      <xdr:row>44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1,2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08/2025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39</xdr:row>
      <xdr:rowOff>127009</xdr:rowOff>
    </xdr:from>
    <xdr:to>
      <xdr:col>10</xdr:col>
      <xdr:colOff>697089</xdr:colOff>
      <xdr:row>55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39</xdr:row>
      <xdr:rowOff>127009</xdr:rowOff>
    </xdr:from>
    <xdr:to>
      <xdr:col>14</xdr:col>
      <xdr:colOff>603249</xdr:colOff>
      <xdr:row>55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79</xdr:row>
      <xdr:rowOff>146047</xdr:rowOff>
    </xdr:from>
    <xdr:to>
      <xdr:col>4</xdr:col>
      <xdr:colOff>904654</xdr:colOff>
      <xdr:row>81</xdr:row>
      <xdr:rowOff>104922</xdr:rowOff>
    </xdr:to>
    <xdr:sp macro="" textlink="'szacunek rynku_08 2025'!K4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83</xdr:row>
      <xdr:rowOff>87536</xdr:rowOff>
    </xdr:from>
    <xdr:to>
      <xdr:col>4</xdr:col>
      <xdr:colOff>904654</xdr:colOff>
      <xdr:row>85</xdr:row>
      <xdr:rowOff>46411</xdr:rowOff>
    </xdr:to>
    <xdr:sp macro="" textlink="'szacunek rynku_08 2025'!K7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30,1%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87</xdr:row>
      <xdr:rowOff>146601</xdr:rowOff>
    </xdr:from>
    <xdr:to>
      <xdr:col>4</xdr:col>
      <xdr:colOff>904654</xdr:colOff>
      <xdr:row>89</xdr:row>
      <xdr:rowOff>105476</xdr:rowOff>
    </xdr:to>
    <xdr:sp macro="" textlink="'szacunek rynku_08 2025'!K19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87</xdr:row>
      <xdr:rowOff>129283</xdr:rowOff>
    </xdr:from>
    <xdr:to>
      <xdr:col>6</xdr:col>
      <xdr:colOff>578172</xdr:colOff>
      <xdr:row>89</xdr:row>
      <xdr:rowOff>88158</xdr:rowOff>
    </xdr:to>
    <xdr:sp macro="" textlink="'szacunek rynku_08 2025'!P19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83</xdr:row>
      <xdr:rowOff>87536</xdr:rowOff>
    </xdr:from>
    <xdr:to>
      <xdr:col>6</xdr:col>
      <xdr:colOff>589718</xdr:colOff>
      <xdr:row>85</xdr:row>
      <xdr:rowOff>46411</xdr:rowOff>
    </xdr:to>
    <xdr:sp macro="" textlink="'szacunek rynku_08 2025'!P7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20,1%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79</xdr:row>
      <xdr:rowOff>146047</xdr:rowOff>
    </xdr:from>
    <xdr:to>
      <xdr:col>6</xdr:col>
      <xdr:colOff>589718</xdr:colOff>
      <xdr:row>81</xdr:row>
      <xdr:rowOff>104922</xdr:rowOff>
    </xdr:to>
    <xdr:sp macro="" textlink="'szacunek rynku_08 2025'!P4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-11,4%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79</xdr:row>
      <xdr:rowOff>146046</xdr:rowOff>
    </xdr:from>
    <xdr:to>
      <xdr:col>3</xdr:col>
      <xdr:colOff>1176096</xdr:colOff>
      <xdr:row>81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83</xdr:row>
      <xdr:rowOff>87535</xdr:rowOff>
    </xdr:from>
    <xdr:to>
      <xdr:col>3</xdr:col>
      <xdr:colOff>1176096</xdr:colOff>
      <xdr:row>85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87</xdr:row>
      <xdr:rowOff>146600</xdr:rowOff>
    </xdr:from>
    <xdr:to>
      <xdr:col>3</xdr:col>
      <xdr:colOff>1176096</xdr:colOff>
      <xdr:row>89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77</xdr:row>
      <xdr:rowOff>1046</xdr:rowOff>
    </xdr:from>
    <xdr:to>
      <xdr:col>4</xdr:col>
      <xdr:colOff>904654</xdr:colOff>
      <xdr:row>78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77</xdr:row>
      <xdr:rowOff>1046</xdr:rowOff>
    </xdr:from>
    <xdr:to>
      <xdr:col>6</xdr:col>
      <xdr:colOff>589718</xdr:colOff>
      <xdr:row>78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86</xdr:row>
      <xdr:rowOff>96505</xdr:rowOff>
    </xdr:from>
    <xdr:to>
      <xdr:col>6</xdr:col>
      <xdr:colOff>732905</xdr:colOff>
      <xdr:row>86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75</xdr:row>
      <xdr:rowOff>107156</xdr:rowOff>
    </xdr:from>
    <xdr:to>
      <xdr:col>17</xdr:col>
      <xdr:colOff>333375</xdr:colOff>
      <xdr:row>85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73</xdr:row>
      <xdr:rowOff>127009</xdr:rowOff>
    </xdr:from>
    <xdr:to>
      <xdr:col>6</xdr:col>
      <xdr:colOff>627940</xdr:colOff>
      <xdr:row>76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6186" y="15800926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73</xdr:row>
      <xdr:rowOff>147810</xdr:rowOff>
    </xdr:from>
    <xdr:to>
      <xdr:col>3</xdr:col>
      <xdr:colOff>1176024</xdr:colOff>
      <xdr:row>78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2,1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08/2025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73</xdr:row>
      <xdr:rowOff>127009</xdr:rowOff>
    </xdr:from>
    <xdr:to>
      <xdr:col>10</xdr:col>
      <xdr:colOff>684389</xdr:colOff>
      <xdr:row>89</xdr:row>
      <xdr:rowOff>129831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73</xdr:row>
      <xdr:rowOff>127009</xdr:rowOff>
    </xdr:from>
    <xdr:to>
      <xdr:col>14</xdr:col>
      <xdr:colOff>571499</xdr:colOff>
      <xdr:row>89</xdr:row>
      <xdr:rowOff>129831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545985</xdr:colOff>
      <xdr:row>4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37</xdr:row>
      <xdr:rowOff>16935</xdr:rowOff>
    </xdr:from>
    <xdr:to>
      <xdr:col>3</xdr:col>
      <xdr:colOff>475457</xdr:colOff>
      <xdr:row>37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71</xdr:row>
      <xdr:rowOff>80433</xdr:rowOff>
    </xdr:from>
    <xdr:to>
      <xdr:col>3</xdr:col>
      <xdr:colOff>317500</xdr:colOff>
      <xdr:row>71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113</xdr:row>
      <xdr:rowOff>146047</xdr:rowOff>
    </xdr:from>
    <xdr:to>
      <xdr:col>4</xdr:col>
      <xdr:colOff>904654</xdr:colOff>
      <xdr:row>115</xdr:row>
      <xdr:rowOff>104922</xdr:rowOff>
    </xdr:to>
    <xdr:sp macro="" textlink="'szacunek rynku_08 2025'!K5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117</xdr:row>
      <xdr:rowOff>87536</xdr:rowOff>
    </xdr:from>
    <xdr:to>
      <xdr:col>4</xdr:col>
      <xdr:colOff>904654</xdr:colOff>
      <xdr:row>119</xdr:row>
      <xdr:rowOff>46411</xdr:rowOff>
    </xdr:to>
    <xdr:sp macro="" textlink="'szacunek rynku_08 2025'!K8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33,0%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121</xdr:row>
      <xdr:rowOff>146601</xdr:rowOff>
    </xdr:from>
    <xdr:to>
      <xdr:col>4</xdr:col>
      <xdr:colOff>904654</xdr:colOff>
      <xdr:row>123</xdr:row>
      <xdr:rowOff>105476</xdr:rowOff>
    </xdr:to>
    <xdr:sp macro="" textlink="'szacunek rynku_08 2025'!K27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13,5%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121</xdr:row>
      <xdr:rowOff>146601</xdr:rowOff>
    </xdr:from>
    <xdr:to>
      <xdr:col>6</xdr:col>
      <xdr:colOff>589718</xdr:colOff>
      <xdr:row>123</xdr:row>
      <xdr:rowOff>105476</xdr:rowOff>
    </xdr:to>
    <xdr:sp macro="" textlink="'szacunek rynku_08 2025'!P27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6,6%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117</xdr:row>
      <xdr:rowOff>87536</xdr:rowOff>
    </xdr:from>
    <xdr:to>
      <xdr:col>6</xdr:col>
      <xdr:colOff>589718</xdr:colOff>
      <xdr:row>119</xdr:row>
      <xdr:rowOff>46411</xdr:rowOff>
    </xdr:to>
    <xdr:sp macro="" textlink="'szacunek rynku_08 2025'!P8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26,9%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113</xdr:row>
      <xdr:rowOff>146047</xdr:rowOff>
    </xdr:from>
    <xdr:to>
      <xdr:col>6</xdr:col>
      <xdr:colOff>589718</xdr:colOff>
      <xdr:row>115</xdr:row>
      <xdr:rowOff>104922</xdr:rowOff>
    </xdr:to>
    <xdr:sp macro="" textlink="'szacunek rynku_08 2025'!P5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113</xdr:row>
      <xdr:rowOff>146046</xdr:rowOff>
    </xdr:from>
    <xdr:to>
      <xdr:col>3</xdr:col>
      <xdr:colOff>1176096</xdr:colOff>
      <xdr:row>115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117</xdr:row>
      <xdr:rowOff>87535</xdr:rowOff>
    </xdr:from>
    <xdr:to>
      <xdr:col>3</xdr:col>
      <xdr:colOff>1176096</xdr:colOff>
      <xdr:row>119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121</xdr:row>
      <xdr:rowOff>10526</xdr:rowOff>
    </xdr:from>
    <xdr:to>
      <xdr:col>3</xdr:col>
      <xdr:colOff>1176096</xdr:colOff>
      <xdr:row>124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111</xdr:row>
      <xdr:rowOff>1046</xdr:rowOff>
    </xdr:from>
    <xdr:to>
      <xdr:col>4</xdr:col>
      <xdr:colOff>904654</xdr:colOff>
      <xdr:row>112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111</xdr:row>
      <xdr:rowOff>1046</xdr:rowOff>
    </xdr:from>
    <xdr:to>
      <xdr:col>6</xdr:col>
      <xdr:colOff>589718</xdr:colOff>
      <xdr:row>112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120</xdr:row>
      <xdr:rowOff>96505</xdr:rowOff>
    </xdr:from>
    <xdr:to>
      <xdr:col>6</xdr:col>
      <xdr:colOff>732905</xdr:colOff>
      <xdr:row>120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107</xdr:row>
      <xdr:rowOff>127009</xdr:rowOff>
    </xdr:from>
    <xdr:to>
      <xdr:col>6</xdr:col>
      <xdr:colOff>627940</xdr:colOff>
      <xdr:row>110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107</xdr:row>
      <xdr:rowOff>147810</xdr:rowOff>
    </xdr:from>
    <xdr:to>
      <xdr:col>3</xdr:col>
      <xdr:colOff>1176024</xdr:colOff>
      <xdr:row>112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8,4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08/2025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107</xdr:row>
      <xdr:rowOff>127009</xdr:rowOff>
    </xdr:from>
    <xdr:to>
      <xdr:col>10</xdr:col>
      <xdr:colOff>684389</xdr:colOff>
      <xdr:row>123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107</xdr:row>
      <xdr:rowOff>127009</xdr:rowOff>
    </xdr:from>
    <xdr:to>
      <xdr:col>14</xdr:col>
      <xdr:colOff>571499</xdr:colOff>
      <xdr:row>123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12</xdr:row>
      <xdr:rowOff>146047</xdr:rowOff>
    </xdr:from>
    <xdr:to>
      <xdr:col>22</xdr:col>
      <xdr:colOff>102189</xdr:colOff>
      <xdr:row>14</xdr:row>
      <xdr:rowOff>104922</xdr:rowOff>
    </xdr:to>
    <xdr:sp macro="" textlink="'szacunek rynku_08 2025'!K11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15,3%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16</xdr:row>
      <xdr:rowOff>87537</xdr:rowOff>
    </xdr:from>
    <xdr:to>
      <xdr:col>22</xdr:col>
      <xdr:colOff>102189</xdr:colOff>
      <xdr:row>18</xdr:row>
      <xdr:rowOff>46411</xdr:rowOff>
    </xdr:to>
    <xdr:sp macro="" textlink="'szacunek rynku_08 2025'!K12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6,4%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16</xdr:row>
      <xdr:rowOff>87537</xdr:rowOff>
    </xdr:from>
    <xdr:to>
      <xdr:col>24</xdr:col>
      <xdr:colOff>259079</xdr:colOff>
      <xdr:row>18</xdr:row>
      <xdr:rowOff>46411</xdr:rowOff>
    </xdr:to>
    <xdr:sp macro="" textlink="'szacunek rynku_08 2025'!P12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10</xdr:row>
      <xdr:rowOff>1046</xdr:rowOff>
    </xdr:from>
    <xdr:to>
      <xdr:col>22</xdr:col>
      <xdr:colOff>102189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10</xdr:row>
      <xdr:rowOff>1046</xdr:rowOff>
    </xdr:from>
    <xdr:to>
      <xdr:col>24</xdr:col>
      <xdr:colOff>259079</xdr:colOff>
      <xdr:row>11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12</xdr:row>
      <xdr:rowOff>146046</xdr:rowOff>
    </xdr:from>
    <xdr:to>
      <xdr:col>24</xdr:col>
      <xdr:colOff>259079</xdr:colOff>
      <xdr:row>14</xdr:row>
      <xdr:rowOff>104922</xdr:rowOff>
    </xdr:to>
    <xdr:sp macro="" textlink="'szacunek rynku_08 2025'!P11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13,0%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45</xdr:row>
      <xdr:rowOff>177797</xdr:rowOff>
    </xdr:from>
    <xdr:to>
      <xdr:col>20</xdr:col>
      <xdr:colOff>1404697</xdr:colOff>
      <xdr:row>47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48</xdr:row>
      <xdr:rowOff>145594</xdr:rowOff>
    </xdr:from>
    <xdr:to>
      <xdr:col>20</xdr:col>
      <xdr:colOff>1404697</xdr:colOff>
      <xdr:row>50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45</xdr:row>
      <xdr:rowOff>177797</xdr:rowOff>
    </xdr:from>
    <xdr:to>
      <xdr:col>22</xdr:col>
      <xdr:colOff>38689</xdr:colOff>
      <xdr:row>47</xdr:row>
      <xdr:rowOff>136672</xdr:rowOff>
    </xdr:to>
    <xdr:sp macro="" textlink="'szacunek rynku_08 2025'!K14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-8,5%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48</xdr:row>
      <xdr:rowOff>145594</xdr:rowOff>
    </xdr:from>
    <xdr:to>
      <xdr:col>22</xdr:col>
      <xdr:colOff>38689</xdr:colOff>
      <xdr:row>50</xdr:row>
      <xdr:rowOff>104468</xdr:rowOff>
    </xdr:to>
    <xdr:sp macro="" textlink="'szacunek rynku_08 2025'!K15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21,6%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48</xdr:row>
      <xdr:rowOff>145594</xdr:rowOff>
    </xdr:from>
    <xdr:to>
      <xdr:col>24</xdr:col>
      <xdr:colOff>195579</xdr:colOff>
      <xdr:row>50</xdr:row>
      <xdr:rowOff>104468</xdr:rowOff>
    </xdr:to>
    <xdr:sp macro="" textlink="'szacunek rynku_08 2025'!P15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43</xdr:row>
      <xdr:rowOff>89946</xdr:rowOff>
    </xdr:from>
    <xdr:to>
      <xdr:col>22</xdr:col>
      <xdr:colOff>38689</xdr:colOff>
      <xdr:row>45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43</xdr:row>
      <xdr:rowOff>89946</xdr:rowOff>
    </xdr:from>
    <xdr:to>
      <xdr:col>24</xdr:col>
      <xdr:colOff>195579</xdr:colOff>
      <xdr:row>45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45</xdr:row>
      <xdr:rowOff>177796</xdr:rowOff>
    </xdr:from>
    <xdr:to>
      <xdr:col>24</xdr:col>
      <xdr:colOff>195579</xdr:colOff>
      <xdr:row>47</xdr:row>
      <xdr:rowOff>136672</xdr:rowOff>
    </xdr:to>
    <xdr:sp macro="" textlink="'szacunek rynku_08 2025'!P14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39</xdr:row>
      <xdr:rowOff>127009</xdr:rowOff>
    </xdr:from>
    <xdr:to>
      <xdr:col>24</xdr:col>
      <xdr:colOff>195579</xdr:colOff>
      <xdr:row>42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51</xdr:row>
      <xdr:rowOff>113390</xdr:rowOff>
    </xdr:from>
    <xdr:to>
      <xdr:col>20</xdr:col>
      <xdr:colOff>1404697</xdr:colOff>
      <xdr:row>53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51</xdr:row>
      <xdr:rowOff>113390</xdr:rowOff>
    </xdr:from>
    <xdr:to>
      <xdr:col>22</xdr:col>
      <xdr:colOff>13289</xdr:colOff>
      <xdr:row>53</xdr:row>
      <xdr:rowOff>72264</xdr:rowOff>
    </xdr:to>
    <xdr:sp macro="" textlink="'szacunek rynku_08 2025'!K16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11,0%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51</xdr:row>
      <xdr:rowOff>113390</xdr:rowOff>
    </xdr:from>
    <xdr:to>
      <xdr:col>24</xdr:col>
      <xdr:colOff>170179</xdr:colOff>
      <xdr:row>53</xdr:row>
      <xdr:rowOff>72264</xdr:rowOff>
    </xdr:to>
    <xdr:sp macro="" textlink="'szacunek rynku_08 2025'!P16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9,0%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54</xdr:row>
      <xdr:rowOff>81187</xdr:rowOff>
    </xdr:from>
    <xdr:to>
      <xdr:col>20</xdr:col>
      <xdr:colOff>1404697</xdr:colOff>
      <xdr:row>56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54</xdr:row>
      <xdr:rowOff>81187</xdr:rowOff>
    </xdr:from>
    <xdr:to>
      <xdr:col>22</xdr:col>
      <xdr:colOff>25989</xdr:colOff>
      <xdr:row>56</xdr:row>
      <xdr:rowOff>40061</xdr:rowOff>
    </xdr:to>
    <xdr:sp macro="" textlink="'szacunek rynku_08 2025'!K17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33,2%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54</xdr:row>
      <xdr:rowOff>81187</xdr:rowOff>
    </xdr:from>
    <xdr:to>
      <xdr:col>24</xdr:col>
      <xdr:colOff>182879</xdr:colOff>
      <xdr:row>56</xdr:row>
      <xdr:rowOff>40061</xdr:rowOff>
    </xdr:to>
    <xdr:sp macro="" textlink="'szacunek rynku_08 2025'!P17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38,8%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80</xdr:row>
      <xdr:rowOff>6338</xdr:rowOff>
    </xdr:from>
    <xdr:to>
      <xdr:col>20</xdr:col>
      <xdr:colOff>1385663</xdr:colOff>
      <xdr:row>81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83</xdr:row>
      <xdr:rowOff>5885</xdr:rowOff>
    </xdr:from>
    <xdr:to>
      <xdr:col>20</xdr:col>
      <xdr:colOff>1385663</xdr:colOff>
      <xdr:row>84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80</xdr:row>
      <xdr:rowOff>6338</xdr:rowOff>
    </xdr:from>
    <xdr:to>
      <xdr:col>22</xdr:col>
      <xdr:colOff>19655</xdr:colOff>
      <xdr:row>81</xdr:row>
      <xdr:rowOff>149363</xdr:rowOff>
    </xdr:to>
    <xdr:sp macro="" textlink="'szacunek rynku_08 2025'!K20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83</xdr:row>
      <xdr:rowOff>5885</xdr:rowOff>
    </xdr:from>
    <xdr:to>
      <xdr:col>22</xdr:col>
      <xdr:colOff>19655</xdr:colOff>
      <xdr:row>84</xdr:row>
      <xdr:rowOff>148909</xdr:rowOff>
    </xdr:to>
    <xdr:sp macro="" textlink="'szacunek rynku_08 2025'!K21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49,6%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83</xdr:row>
      <xdr:rowOff>5885</xdr:rowOff>
    </xdr:from>
    <xdr:to>
      <xdr:col>24</xdr:col>
      <xdr:colOff>176545</xdr:colOff>
      <xdr:row>84</xdr:row>
      <xdr:rowOff>148909</xdr:rowOff>
    </xdr:to>
    <xdr:sp macro="" textlink="'szacunek rynku_08 2025'!P21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28,7%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77</xdr:row>
      <xdr:rowOff>102637</xdr:rowOff>
    </xdr:from>
    <xdr:to>
      <xdr:col>22</xdr:col>
      <xdr:colOff>19655</xdr:colOff>
      <xdr:row>79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476030" y="16538554"/>
          <a:ext cx="1127708" cy="3382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08/2025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77</xdr:row>
      <xdr:rowOff>102637</xdr:rowOff>
    </xdr:from>
    <xdr:to>
      <xdr:col>24</xdr:col>
      <xdr:colOff>176545</xdr:colOff>
      <xdr:row>79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01-08/2025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80</xdr:row>
      <xdr:rowOff>6337</xdr:rowOff>
    </xdr:from>
    <xdr:to>
      <xdr:col>24</xdr:col>
      <xdr:colOff>176545</xdr:colOff>
      <xdr:row>81</xdr:row>
      <xdr:rowOff>149363</xdr:rowOff>
    </xdr:to>
    <xdr:sp macro="" textlink="'szacunek rynku_08 2025'!P20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-9,6%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73</xdr:row>
      <xdr:rowOff>139700</xdr:rowOff>
    </xdr:from>
    <xdr:to>
      <xdr:col>24</xdr:col>
      <xdr:colOff>176545</xdr:colOff>
      <xdr:row>76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86</xdr:row>
      <xdr:rowOff>5431</xdr:rowOff>
    </xdr:from>
    <xdr:to>
      <xdr:col>20</xdr:col>
      <xdr:colOff>1385663</xdr:colOff>
      <xdr:row>87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86</xdr:row>
      <xdr:rowOff>5431</xdr:rowOff>
    </xdr:from>
    <xdr:to>
      <xdr:col>21</xdr:col>
      <xdr:colOff>1022955</xdr:colOff>
      <xdr:row>87</xdr:row>
      <xdr:rowOff>148455</xdr:rowOff>
    </xdr:to>
    <xdr:sp macro="" textlink="'szacunek rynku_08 2025'!K22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-5,4%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86</xdr:row>
      <xdr:rowOff>5431</xdr:rowOff>
    </xdr:from>
    <xdr:to>
      <xdr:col>24</xdr:col>
      <xdr:colOff>151145</xdr:colOff>
      <xdr:row>87</xdr:row>
      <xdr:rowOff>148455</xdr:rowOff>
    </xdr:to>
    <xdr:sp macro="" textlink="'szacunek rynku_08 2025'!P22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-10,7%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222250</xdr:colOff>
      <xdr:row>23</xdr:row>
      <xdr:rowOff>52917</xdr:rowOff>
    </xdr:from>
    <xdr:to>
      <xdr:col>14</xdr:col>
      <xdr:colOff>571500</xdr:colOff>
      <xdr:row>32</xdr:row>
      <xdr:rowOff>80159</xdr:rowOff>
    </xdr:to>
    <xdr:sp macro="" textlink="">
      <xdr:nvSpPr>
        <xdr:cNvPr id="124" name="Prostokąt: zaokrąglone rogi 123">
          <a:extLst>
            <a:ext uri="{FF2B5EF4-FFF2-40B4-BE49-F238E27FC236}">
              <a16:creationId xmlns:a16="http://schemas.microsoft.com/office/drawing/2014/main" id="{3547D378-0CE2-4DC1-81C8-31EF3E51F7B6}"/>
            </a:ext>
          </a:extLst>
        </xdr:cNvPr>
        <xdr:cNvSpPr/>
      </xdr:nvSpPr>
      <xdr:spPr>
        <a:xfrm>
          <a:off x="829028" y="4709584"/>
          <a:ext cx="10932583" cy="1685297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wciąż pozostają główną siłą napędową całego rynku leasingu, ale już ze znacznie niższym tempem rozwoju niż w latach 2023-2024.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po umiarkowanym wzroście w I kw. 2025 o 4,5% r/r przyspieszyła do 12,6% r/r w II kw. 2025 i 22,2%% r/r w lipcu 2025. Sierpień wyhamował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do 14,0% r/r.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2024, notujemy znacznie wyższą dynamikę w sektorze finansowania aut osobowych.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01-08 2025 w OSD trochę pod negatywnym wpływem wysokiej aktywności sprzedażowej całej branży w IV kw. 2024. Oczekujemy, że wzrost gospodarczy w 2025, który będzie mocno bazował na popycie konsumpcyjnym, przełoży się na wzrost finansowania OSD w dalszej części roku. 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222251</xdr:colOff>
      <xdr:row>56</xdr:row>
      <xdr:rowOff>105833</xdr:rowOff>
    </xdr:from>
    <xdr:to>
      <xdr:col>14</xdr:col>
      <xdr:colOff>564445</xdr:colOff>
      <xdr:row>67</xdr:row>
      <xdr:rowOff>50799</xdr:rowOff>
    </xdr:to>
    <xdr:sp macro="" textlink="">
      <xdr:nvSpPr>
        <xdr:cNvPr id="140" name="Prostokąt: zaokrąglone rogi 139">
          <a:extLst>
            <a:ext uri="{FF2B5EF4-FFF2-40B4-BE49-F238E27FC236}">
              <a16:creationId xmlns:a16="http://schemas.microsoft.com/office/drawing/2014/main" id="{627366BA-A56B-4753-9A7F-EB29BDCC153E}"/>
            </a:ext>
          </a:extLst>
        </xdr:cNvPr>
        <xdr:cNvSpPr/>
      </xdr:nvSpPr>
      <xdr:spPr>
        <a:xfrm>
          <a:off x="829029" y="11472333"/>
          <a:ext cx="10925527" cy="2005188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 w sierpniu 2025 z najwyższą dynamiką w tym roku.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Od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marca utrzymują się wzrosty w finansowaniu </a:t>
          </a:r>
          <a:r>
            <a:rPr lang="pl-PL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pojazdów ciężarowych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 To pierwsze wzrosty w ujęciu rocznym segmentu TRK od II kw. 2023. Są jeszcze umiarkowane, ale to jednak diametralna poprawa wobec       -13,7% r/r za 2024 i  -7,1% r/r za 01-02/2025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  <a:p>
          <a:pPr algn="l"/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sierpniu 2025 trzeci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miesiąc z rzędu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na plusie</a:t>
          </a:r>
          <a:r>
            <a:rPr lang="pl-PL" sz="11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  <a:r>
            <a:rPr lang="pl-PL" sz="11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W</a:t>
          </a:r>
          <a:r>
            <a:rPr lang="pl-PL" sz="11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zrost w naczepach porównywalny do lipcowego (10,8% r/r) i znacznie wyższy od czerwcowego (1,9% r/r) ale niższy od 12,9% r/r w maju. Oceniamy, że najgorsze w sektorze finansowania TRK już za nami.</a:t>
          </a:r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Słaby 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wynik w typowych ciężarówkach (bardziej związanych z popytem krajowym) i bardzo dobry w finansowaniu autobusów.</a:t>
          </a:r>
          <a:endParaRPr lang="en-GB" sz="1200" b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201082</xdr:colOff>
      <xdr:row>90</xdr:row>
      <xdr:rowOff>148166</xdr:rowOff>
    </xdr:from>
    <xdr:to>
      <xdr:col>14</xdr:col>
      <xdr:colOff>550332</xdr:colOff>
      <xdr:row>101</xdr:row>
      <xdr:rowOff>115358</xdr:rowOff>
    </xdr:to>
    <xdr:sp macro="" textlink="">
      <xdr:nvSpPr>
        <xdr:cNvPr id="143" name="Prostokąt: zaokrąglone rogi 142">
          <a:extLst>
            <a:ext uri="{FF2B5EF4-FFF2-40B4-BE49-F238E27FC236}">
              <a16:creationId xmlns:a16="http://schemas.microsoft.com/office/drawing/2014/main" id="{34EF8EE6-3B6C-4BE9-A688-4ABE4A4588D4}"/>
            </a:ext>
          </a:extLst>
        </xdr:cNvPr>
        <xdr:cNvSpPr/>
      </xdr:nvSpPr>
      <xdr:spPr>
        <a:xfrm>
          <a:off x="807860" y="18429110"/>
          <a:ext cx="10932583" cy="2020359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sierpniu 2025 z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najwyższą w tym roku dynamiką r/r po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-19,1% r/r w lipcu, 3,2% r/r w II kw. 2025 oraz -0,9% r/r w I kw.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 finansowania maszyn w sierpniu 2025 za sprawą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znacznego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wzrostu w sektorze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maszyn rolniczych. Już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od lutego 2025 obserwujemy bardzo wysokie dynamiki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(łącznie 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26,3% r/r w I kw. 2025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oraz 36,9% r/r w II kw. 2025) z wyhamowan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iem w lipcu 2025 do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0,7% r/r 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</a:t>
          </a:r>
          <a:r>
            <a:rPr lang="pl-PL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 lipcowych spadkach w maszynach budowlanych (-17,1% r/r) i w pozostałych maszynach (-29,2%), w samym sierpniu spadki te bardzo wyraźnie wyhamowały.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124</xdr:row>
      <xdr:rowOff>169333</xdr:rowOff>
    </xdr:from>
    <xdr:to>
      <xdr:col>14</xdr:col>
      <xdr:colOff>535868</xdr:colOff>
      <xdr:row>134</xdr:row>
      <xdr:rowOff>84666</xdr:rowOff>
    </xdr:to>
    <xdr:sp macro="" textlink="">
      <xdr:nvSpPr>
        <xdr:cNvPr id="144" name="Prostokąt: zaokrąglone rogi 143">
          <a:extLst>
            <a:ext uri="{FF2B5EF4-FFF2-40B4-BE49-F238E27FC236}">
              <a16:creationId xmlns:a16="http://schemas.microsoft.com/office/drawing/2014/main" id="{AA1CD8AA-63E9-4DDE-AAF9-31C2E230C224}"/>
            </a:ext>
          </a:extLst>
        </xdr:cNvPr>
        <xdr:cNvSpPr/>
      </xdr:nvSpPr>
      <xdr:spPr>
        <a:xfrm>
          <a:off x="853722" y="25350611"/>
          <a:ext cx="10872257" cy="1777999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Ostrożnie się rozpędzamy w 2025 roku. Wynik rynku za sierpień zauważalnie powyżej 1,7% r/r dla I kwartału 2025,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9,1% r/r dla II kw. 2025 oraz 7,4% r/r w lipcu 2025.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Dodatnia dynamika rynku budowana jest wciąż głównie przez finansowanie aktywów w pożyczce,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ale ostatnie pięć miesiący przyniosło odbicie w samym leasingu.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Widzimy wzrost znaczenia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55% za cały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ok. 5,5-proc. wzrost finansowania aktywów przez firmy leasingowe w 2025 roku, zgodnie z ostatnią prognozą ZPL.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34</xdr:row>
      <xdr:rowOff>331536</xdr:rowOff>
    </xdr:from>
    <xdr:to>
      <xdr:col>22</xdr:col>
      <xdr:colOff>63432</xdr:colOff>
      <xdr:row>54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62</xdr:row>
      <xdr:rowOff>196506</xdr:rowOff>
    </xdr:from>
    <xdr:to>
      <xdr:col>22</xdr:col>
      <xdr:colOff>71924</xdr:colOff>
      <xdr:row>81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225879</xdr:colOff>
      <xdr:row>7</xdr:row>
      <xdr:rowOff>158513</xdr:rowOff>
    </xdr:from>
    <xdr:to>
      <xdr:col>22</xdr:col>
      <xdr:colOff>59679</xdr:colOff>
      <xdr:row>27</xdr:row>
      <xdr:rowOff>6313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34</xdr:row>
      <xdr:rowOff>359431</xdr:rowOff>
    </xdr:from>
    <xdr:to>
      <xdr:col>28</xdr:col>
      <xdr:colOff>454739</xdr:colOff>
      <xdr:row>54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62</xdr:row>
      <xdr:rowOff>209093</xdr:rowOff>
    </xdr:from>
    <xdr:to>
      <xdr:col>28</xdr:col>
      <xdr:colOff>519599</xdr:colOff>
      <xdr:row>82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579662</xdr:colOff>
      <xdr:row>7</xdr:row>
      <xdr:rowOff>176202</xdr:rowOff>
    </xdr:from>
    <xdr:to>
      <xdr:col>28</xdr:col>
      <xdr:colOff>451562</xdr:colOff>
      <xdr:row>27</xdr:row>
      <xdr:rowOff>27177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8 2025'!$H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VIII 2024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8 2025'!$H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8 2025'!$H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8 2025'!$I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8 2025'!$I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8 2025'!$I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36"/>
  <sheetViews>
    <sheetView showGridLines="0" tabSelected="1" topLeftCell="A76" zoomScale="90" zoomScaleNormal="90" workbookViewId="0">
      <selection activeCell="B2" sqref="B2"/>
    </sheetView>
  </sheetViews>
  <sheetFormatPr defaultRowHeight="14.5" x14ac:dyDescent="0.35"/>
  <cols>
    <col min="2" max="2" width="3.54296875" customWidth="1"/>
    <col min="4" max="4" width="27" customWidth="1"/>
    <col min="5" max="7" width="14.7265625" customWidth="1"/>
    <col min="11" max="11" width="10.453125" bestFit="1" customWidth="1"/>
    <col min="12" max="14" width="10.453125" customWidth="1"/>
    <col min="16" max="16" width="3.54296875" customWidth="1"/>
    <col min="19" max="19" width="3.54296875" customWidth="1"/>
    <col min="21" max="21" width="27" customWidth="1"/>
    <col min="22" max="23" width="14.7265625" customWidth="1"/>
    <col min="29" max="29" width="3.54296875" customWidth="1"/>
  </cols>
  <sheetData>
    <row r="2" spans="2:31" ht="20" x14ac:dyDescent="0.4">
      <c r="B2" s="76" t="s">
        <v>52</v>
      </c>
    </row>
    <row r="3" spans="2:31" ht="15" thickBot="1" x14ac:dyDescent="0.4"/>
    <row r="4" spans="2:31" ht="15" thickTop="1" x14ac:dyDescent="0.3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35">
      <c r="B5" s="4"/>
      <c r="C5" s="73" t="s">
        <v>28</v>
      </c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5"/>
      <c r="S5" s="4"/>
      <c r="T5" s="73" t="s">
        <v>49</v>
      </c>
      <c r="U5" s="73"/>
      <c r="V5" s="73"/>
      <c r="W5" s="73"/>
      <c r="X5" s="73"/>
      <c r="Y5" s="73"/>
      <c r="Z5" s="73"/>
      <c r="AA5" s="73"/>
      <c r="AB5" s="73"/>
      <c r="AC5" s="5"/>
      <c r="AE5" s="7"/>
    </row>
    <row r="6" spans="2:31" x14ac:dyDescent="0.35">
      <c r="B6" s="8"/>
      <c r="P6" s="9"/>
      <c r="S6" s="8"/>
      <c r="AC6" s="9"/>
    </row>
    <row r="7" spans="2:31" x14ac:dyDescent="0.35">
      <c r="B7" s="8"/>
      <c r="P7" s="9"/>
      <c r="S7" s="8"/>
      <c r="AC7" s="9"/>
    </row>
    <row r="8" spans="2:31" x14ac:dyDescent="0.35">
      <c r="B8" s="8"/>
      <c r="P8" s="9"/>
      <c r="S8" s="8"/>
      <c r="AC8" s="9"/>
    </row>
    <row r="9" spans="2:31" x14ac:dyDescent="0.35">
      <c r="B9" s="8"/>
      <c r="P9" s="9"/>
      <c r="S9" s="8"/>
      <c r="AC9" s="9"/>
    </row>
    <row r="10" spans="2:31" x14ac:dyDescent="0.35">
      <c r="B10" s="8"/>
      <c r="J10" s="63" t="s">
        <v>39</v>
      </c>
      <c r="N10" s="63" t="s">
        <v>39</v>
      </c>
      <c r="P10" s="9"/>
      <c r="S10" s="8"/>
      <c r="V10" s="14"/>
      <c r="AC10" s="9"/>
    </row>
    <row r="11" spans="2:31" x14ac:dyDescent="0.35">
      <c r="B11" s="8"/>
      <c r="I11" t="s">
        <v>1</v>
      </c>
      <c r="J11" s="64">
        <f>('szacunek rynku_08 2025'!I39+'szacunek rynku_08 2025'!I40)/('szacunek rynku_08 2025'!I11+'szacunek rynku_08 2025'!I12)</f>
        <v>0.93994315178202614</v>
      </c>
      <c r="M11" t="s">
        <v>0</v>
      </c>
      <c r="N11" s="64">
        <f>'szacunek rynku_08 2025'!I11/SUM('szacunek rynku_08 2025'!I11:I12)</f>
        <v>0.86509829423988871</v>
      </c>
      <c r="P11" s="9"/>
      <c r="S11" s="8"/>
      <c r="V11" s="66"/>
      <c r="Z11" s="13"/>
      <c r="AC11" s="9"/>
    </row>
    <row r="12" spans="2:31" x14ac:dyDescent="0.35">
      <c r="B12" s="8"/>
      <c r="I12" t="s">
        <v>2</v>
      </c>
      <c r="J12" s="64">
        <f>1-J11</f>
        <v>6.0056848217973857E-2</v>
      </c>
      <c r="M12" t="s">
        <v>3</v>
      </c>
      <c r="N12" s="64">
        <f>1-N11</f>
        <v>0.13490170576011129</v>
      </c>
      <c r="P12" s="9"/>
      <c r="S12" s="8"/>
      <c r="V12" s="66"/>
      <c r="Z12" s="13"/>
      <c r="AA12" s="71"/>
      <c r="AC12" s="9"/>
    </row>
    <row r="13" spans="2:31" x14ac:dyDescent="0.35">
      <c r="B13" s="8"/>
      <c r="P13" s="9"/>
      <c r="S13" s="8"/>
      <c r="Z13" s="13"/>
      <c r="AC13" s="9"/>
    </row>
    <row r="14" spans="2:31" x14ac:dyDescent="0.35">
      <c r="B14" s="8"/>
      <c r="I14" t="s">
        <v>1</v>
      </c>
      <c r="J14" s="65">
        <f>('szacunek rynku_08 2025'!I39+'szacunek rynku_08 2025'!I40)/('szacunek rynku_08 2025'!H39+'szacunek rynku_08 2025'!H40)-1</f>
        <v>0.13149892896955251</v>
      </c>
      <c r="K14" s="64">
        <f>('szacunek rynku_08 2025'!N39+'szacunek rynku_08 2025'!N40)/('szacunek rynku_08 2025'!M39+'szacunek rynku_08 2025'!M40)-1</f>
        <v>8.970806601129655E-2</v>
      </c>
      <c r="P14" s="9"/>
      <c r="S14" s="8"/>
      <c r="AC14" s="9"/>
    </row>
    <row r="15" spans="2:31" x14ac:dyDescent="0.35">
      <c r="B15" s="8"/>
      <c r="I15" t="s">
        <v>2</v>
      </c>
      <c r="J15" s="65">
        <f>('szacunek rynku_08 2025'!I66+'szacunek rynku_08 2025'!I67)/('szacunek rynku_08 2025'!H66+'szacunek rynku_08 2025'!H67)-1</f>
        <v>0.28834141113381984</v>
      </c>
      <c r="K15" s="64">
        <f>('szacunek rynku_08 2025'!N66+'szacunek rynku_08 2025'!N67)/('szacunek rynku_08 2025'!M66+'szacunek rynku_08 2025'!M67)-1</f>
        <v>0.4901882802315336</v>
      </c>
      <c r="P15" s="9"/>
      <c r="S15" s="8"/>
      <c r="AC15" s="9"/>
    </row>
    <row r="16" spans="2:31" x14ac:dyDescent="0.35">
      <c r="B16" s="8"/>
      <c r="I16" t="s">
        <v>34</v>
      </c>
      <c r="J16" s="65">
        <f>('szacunek rynku_08 2025'!I12+'szacunek rynku_08 2025'!I11)/('szacunek rynku_08 2025'!H11+'szacunek rynku_08 2025'!H12)-1</f>
        <v>0.13983259996252961</v>
      </c>
      <c r="K16" s="64">
        <f>('szacunek rynku_08 2025'!N12+'szacunek rynku_08 2025'!N11)/('szacunek rynku_08 2025'!M11+'szacunek rynku_08 2025'!M12)-1</f>
        <v>0.10923811919393511</v>
      </c>
      <c r="P16" s="9"/>
      <c r="S16" s="8"/>
      <c r="AC16" s="9"/>
    </row>
    <row r="17" spans="2:29" x14ac:dyDescent="0.35">
      <c r="B17" s="8"/>
      <c r="P17" s="9"/>
      <c r="S17" s="8"/>
      <c r="AC17" s="9"/>
    </row>
    <row r="18" spans="2:29" x14ac:dyDescent="0.35">
      <c r="B18" s="8"/>
      <c r="P18" s="9"/>
      <c r="S18" s="8"/>
      <c r="AC18" s="9"/>
    </row>
    <row r="19" spans="2:29" x14ac:dyDescent="0.35">
      <c r="B19" s="8"/>
      <c r="P19" s="9"/>
      <c r="S19" s="8"/>
      <c r="AC19" s="9"/>
    </row>
    <row r="20" spans="2:29" x14ac:dyDescent="0.35">
      <c r="B20" s="8"/>
      <c r="P20" s="9"/>
      <c r="S20" s="8"/>
      <c r="AC20" s="9"/>
    </row>
    <row r="21" spans="2:29" x14ac:dyDescent="0.35">
      <c r="B21" s="8"/>
      <c r="P21" s="9"/>
      <c r="S21" s="8"/>
      <c r="AC21" s="9"/>
    </row>
    <row r="22" spans="2:29" x14ac:dyDescent="0.35">
      <c r="B22" s="8"/>
      <c r="P22" s="9"/>
      <c r="S22" s="8"/>
      <c r="AC22" s="9"/>
    </row>
    <row r="23" spans="2:29" ht="15" thickBot="1" x14ac:dyDescent="0.4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" thickTop="1" x14ac:dyDescent="0.35">
      <c r="B24" s="8"/>
      <c r="P24" s="9"/>
    </row>
    <row r="25" spans="2:29" x14ac:dyDescent="0.35">
      <c r="B25" s="8"/>
      <c r="P25" s="9"/>
    </row>
    <row r="26" spans="2:29" x14ac:dyDescent="0.35">
      <c r="B26" s="8"/>
      <c r="P26" s="9"/>
    </row>
    <row r="27" spans="2:29" x14ac:dyDescent="0.35">
      <c r="B27" s="8"/>
      <c r="P27" s="9"/>
    </row>
    <row r="28" spans="2:29" x14ac:dyDescent="0.35">
      <c r="B28" s="8"/>
      <c r="P28" s="9"/>
    </row>
    <row r="29" spans="2:29" x14ac:dyDescent="0.35">
      <c r="B29" s="8"/>
      <c r="P29" s="9"/>
    </row>
    <row r="30" spans="2:29" x14ac:dyDescent="0.35">
      <c r="B30" s="8"/>
      <c r="P30" s="9"/>
    </row>
    <row r="31" spans="2:29" x14ac:dyDescent="0.35">
      <c r="B31" s="8"/>
      <c r="P31" s="9"/>
    </row>
    <row r="32" spans="2:29" x14ac:dyDescent="0.35">
      <c r="B32" s="8"/>
      <c r="P32" s="9"/>
    </row>
    <row r="33" spans="2:31" ht="16.5" customHeight="1" thickBot="1" x14ac:dyDescent="0.4"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</row>
    <row r="34" spans="2:31" ht="15" thickTop="1" x14ac:dyDescent="0.35"/>
    <row r="36" spans="2:31" ht="15" thickBot="1" x14ac:dyDescent="0.4"/>
    <row r="37" spans="2:31" ht="15" thickTop="1" x14ac:dyDescent="0.35"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  <c r="S37" s="1"/>
      <c r="T37" s="2"/>
      <c r="U37" s="2"/>
      <c r="V37" s="2"/>
      <c r="W37" s="2"/>
      <c r="X37" s="2"/>
      <c r="Y37" s="2"/>
      <c r="Z37" s="2"/>
      <c r="AA37" s="2"/>
      <c r="AB37" s="2"/>
      <c r="AC37" s="3"/>
    </row>
    <row r="38" spans="2:31" s="6" customFormat="1" ht="61.5" customHeight="1" x14ac:dyDescent="0.35">
      <c r="B38" s="4"/>
      <c r="C38" s="73" t="s">
        <v>29</v>
      </c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5"/>
      <c r="S38" s="4"/>
      <c r="T38" s="73" t="s">
        <v>50</v>
      </c>
      <c r="U38" s="73"/>
      <c r="V38" s="73"/>
      <c r="W38" s="73"/>
      <c r="X38" s="73"/>
      <c r="Y38" s="73"/>
      <c r="Z38" s="73"/>
      <c r="AA38" s="73"/>
      <c r="AB38" s="73"/>
      <c r="AC38" s="5"/>
      <c r="AE38" s="7"/>
    </row>
    <row r="39" spans="2:31" x14ac:dyDescent="0.35">
      <c r="B39" s="8"/>
      <c r="P39" s="9"/>
      <c r="S39" s="8"/>
      <c r="AC39" s="9"/>
    </row>
    <row r="40" spans="2:31" x14ac:dyDescent="0.35">
      <c r="B40" s="8"/>
      <c r="P40" s="9"/>
      <c r="S40" s="8"/>
      <c r="AC40" s="9"/>
    </row>
    <row r="41" spans="2:31" x14ac:dyDescent="0.35">
      <c r="B41" s="8"/>
      <c r="P41" s="9"/>
      <c r="S41" s="8"/>
      <c r="AC41" s="9"/>
    </row>
    <row r="42" spans="2:31" x14ac:dyDescent="0.35">
      <c r="B42" s="8"/>
      <c r="P42" s="9"/>
      <c r="S42" s="8"/>
      <c r="AC42" s="9"/>
    </row>
    <row r="43" spans="2:31" x14ac:dyDescent="0.35">
      <c r="B43" s="8"/>
      <c r="J43" s="63" t="s">
        <v>38</v>
      </c>
      <c r="N43" s="63" t="s">
        <v>38</v>
      </c>
      <c r="P43" s="9"/>
      <c r="S43" s="8"/>
      <c r="V43" s="14"/>
      <c r="AC43" s="9"/>
    </row>
    <row r="44" spans="2:31" x14ac:dyDescent="0.35">
      <c r="B44" s="8"/>
      <c r="I44" t="s">
        <v>1</v>
      </c>
      <c r="J44" s="64">
        <f>'szacunek rynku_08 2025'!I41/'szacunek rynku_08 2025'!I13</f>
        <v>0.89082518447250758</v>
      </c>
      <c r="K44" s="64"/>
      <c r="M44" t="s">
        <v>33</v>
      </c>
      <c r="N44" s="64">
        <f>'szacunek rynku_08 2025'!I14/'szacunek rynku_08 2025'!$I$13</f>
        <v>0.24581323448811337</v>
      </c>
      <c r="O44" s="64"/>
      <c r="P44" s="9"/>
      <c r="S44" s="8"/>
      <c r="V44" s="66"/>
      <c r="Z44" s="13"/>
      <c r="AC44" s="9"/>
    </row>
    <row r="45" spans="2:31" x14ac:dyDescent="0.35">
      <c r="B45" s="8"/>
      <c r="I45" t="s">
        <v>2</v>
      </c>
      <c r="J45" s="64">
        <f>1-J44</f>
        <v>0.10917481552749242</v>
      </c>
      <c r="K45" s="64"/>
      <c r="M45" t="s">
        <v>4</v>
      </c>
      <c r="N45" s="64">
        <f>'szacunek rynku_08 2025'!I15/'szacunek rynku_08 2025'!$I$13</f>
        <v>0.43769743683401596</v>
      </c>
      <c r="O45" s="64"/>
      <c r="P45" s="9"/>
      <c r="S45" s="8"/>
      <c r="V45" s="66"/>
      <c r="Z45" s="13"/>
      <c r="AC45" s="9"/>
    </row>
    <row r="46" spans="2:31" x14ac:dyDescent="0.35">
      <c r="B46" s="8"/>
      <c r="M46" t="s">
        <v>5</v>
      </c>
      <c r="N46" s="64">
        <f>'szacunek rynku_08 2025'!I16/'szacunek rynku_08 2025'!$I$13</f>
        <v>0.21079239228528329</v>
      </c>
      <c r="O46" s="64"/>
      <c r="P46" s="9"/>
      <c r="S46" s="8"/>
      <c r="Z46" s="13"/>
      <c r="AC46" s="9"/>
    </row>
    <row r="47" spans="2:31" x14ac:dyDescent="0.35">
      <c r="B47" s="8"/>
      <c r="M47" t="s">
        <v>6</v>
      </c>
      <c r="N47" s="64">
        <f>'szacunek rynku_08 2025'!I17/'szacunek rynku_08 2025'!$I$13</f>
        <v>0.10569693639258722</v>
      </c>
      <c r="O47" s="64"/>
      <c r="P47" s="9"/>
      <c r="S47" s="8"/>
      <c r="AC47" s="9"/>
    </row>
    <row r="48" spans="2:31" x14ac:dyDescent="0.35">
      <c r="B48" s="8"/>
      <c r="P48" s="9"/>
      <c r="S48" s="8"/>
      <c r="AC48" s="9"/>
    </row>
    <row r="49" spans="2:29" x14ac:dyDescent="0.35">
      <c r="B49" s="8"/>
      <c r="P49" s="9"/>
      <c r="S49" s="8"/>
      <c r="AC49" s="9"/>
    </row>
    <row r="50" spans="2:29" x14ac:dyDescent="0.35">
      <c r="B50" s="8"/>
      <c r="P50" s="9"/>
      <c r="S50" s="8"/>
      <c r="AC50" s="9"/>
    </row>
    <row r="51" spans="2:29" x14ac:dyDescent="0.35">
      <c r="B51" s="8"/>
      <c r="P51" s="9"/>
      <c r="S51" s="8"/>
      <c r="AC51" s="9"/>
    </row>
    <row r="52" spans="2:29" x14ac:dyDescent="0.35">
      <c r="B52" s="8"/>
      <c r="P52" s="9"/>
      <c r="S52" s="8"/>
      <c r="AC52" s="9"/>
    </row>
    <row r="53" spans="2:29" x14ac:dyDescent="0.35">
      <c r="B53" s="8"/>
      <c r="P53" s="9"/>
      <c r="S53" s="8"/>
      <c r="AC53" s="9"/>
    </row>
    <row r="54" spans="2:29" x14ac:dyDescent="0.35">
      <c r="B54" s="8"/>
      <c r="P54" s="9"/>
      <c r="S54" s="8"/>
      <c r="AC54" s="9"/>
    </row>
    <row r="55" spans="2:29" x14ac:dyDescent="0.35">
      <c r="B55" s="8"/>
      <c r="P55" s="9"/>
      <c r="S55" s="8"/>
      <c r="AC55" s="9"/>
    </row>
    <row r="56" spans="2:29" x14ac:dyDescent="0.35">
      <c r="B56" s="8"/>
      <c r="P56" s="9"/>
      <c r="S56" s="8"/>
      <c r="AC56" s="9"/>
    </row>
    <row r="57" spans="2:29" x14ac:dyDescent="0.35">
      <c r="B57" s="8"/>
      <c r="P57" s="9"/>
      <c r="S57" s="8"/>
      <c r="AC57" s="9"/>
    </row>
    <row r="58" spans="2:29" ht="15" thickBot="1" x14ac:dyDescent="0.4">
      <c r="B58" s="8"/>
      <c r="P58" s="9"/>
      <c r="S58" s="10"/>
      <c r="T58" s="11"/>
      <c r="U58" s="11"/>
      <c r="V58" s="11"/>
      <c r="W58" s="11"/>
      <c r="X58" s="11"/>
      <c r="Y58" s="11"/>
      <c r="Z58" s="11"/>
      <c r="AA58" s="11"/>
      <c r="AB58" s="11"/>
      <c r="AC58" s="12"/>
    </row>
    <row r="59" spans="2:29" ht="15" thickTop="1" x14ac:dyDescent="0.35">
      <c r="B59" s="8"/>
      <c r="P59" s="9"/>
    </row>
    <row r="60" spans="2:29" x14ac:dyDescent="0.35">
      <c r="B60" s="8"/>
      <c r="P60" s="9"/>
    </row>
    <row r="61" spans="2:29" x14ac:dyDescent="0.35">
      <c r="B61" s="8"/>
      <c r="P61" s="9"/>
    </row>
    <row r="62" spans="2:29" x14ac:dyDescent="0.35">
      <c r="B62" s="8"/>
      <c r="P62" s="9"/>
    </row>
    <row r="63" spans="2:29" x14ac:dyDescent="0.35">
      <c r="B63" s="8"/>
      <c r="P63" s="9"/>
    </row>
    <row r="64" spans="2:29" x14ac:dyDescent="0.35">
      <c r="B64" s="8"/>
      <c r="P64" s="9"/>
    </row>
    <row r="65" spans="2:31" x14ac:dyDescent="0.35">
      <c r="B65" s="8"/>
      <c r="P65" s="9"/>
    </row>
    <row r="66" spans="2:31" ht="16.5" customHeight="1" x14ac:dyDescent="0.35">
      <c r="B66" s="8"/>
      <c r="P66" s="9"/>
    </row>
    <row r="67" spans="2:31" x14ac:dyDescent="0.35">
      <c r="B67" s="8"/>
      <c r="P67" s="9"/>
    </row>
    <row r="68" spans="2:31" ht="15" thickBot="1" x14ac:dyDescent="0.4"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2"/>
    </row>
    <row r="69" spans="2:31" ht="15" thickTop="1" x14ac:dyDescent="0.35"/>
    <row r="70" spans="2:31" ht="15" thickBot="1" x14ac:dyDescent="0.4"/>
    <row r="71" spans="2:31" ht="15" thickTop="1" x14ac:dyDescent="0.35"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"/>
      <c r="S71" s="1"/>
      <c r="T71" s="2"/>
      <c r="U71" s="2"/>
      <c r="V71" s="2"/>
      <c r="W71" s="2"/>
      <c r="X71" s="2"/>
      <c r="Y71" s="2"/>
      <c r="Z71" s="2"/>
      <c r="AA71" s="2"/>
      <c r="AB71" s="2"/>
      <c r="AC71" s="3"/>
    </row>
    <row r="72" spans="2:31" s="6" customFormat="1" ht="61.5" customHeight="1" x14ac:dyDescent="0.35">
      <c r="B72" s="4"/>
      <c r="C72" s="73" t="s">
        <v>30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5"/>
      <c r="S72" s="4"/>
      <c r="T72" s="73" t="s">
        <v>51</v>
      </c>
      <c r="U72" s="73"/>
      <c r="V72" s="73"/>
      <c r="W72" s="73"/>
      <c r="X72" s="73"/>
      <c r="Y72" s="73"/>
      <c r="Z72" s="73"/>
      <c r="AA72" s="73"/>
      <c r="AB72" s="73"/>
      <c r="AC72" s="5"/>
      <c r="AE72" s="7"/>
    </row>
    <row r="73" spans="2:31" x14ac:dyDescent="0.35">
      <c r="B73" s="8"/>
      <c r="P73" s="9"/>
      <c r="S73" s="8"/>
      <c r="AC73" s="9"/>
    </row>
    <row r="74" spans="2:31" x14ac:dyDescent="0.35">
      <c r="B74" s="8"/>
      <c r="P74" s="9"/>
      <c r="S74" s="8"/>
      <c r="AC74" s="9"/>
    </row>
    <row r="75" spans="2:31" x14ac:dyDescent="0.35">
      <c r="B75" s="8"/>
      <c r="P75" s="9"/>
      <c r="S75" s="8"/>
      <c r="AC75" s="9"/>
    </row>
    <row r="76" spans="2:31" x14ac:dyDescent="0.35">
      <c r="B76" s="8"/>
      <c r="P76" s="9"/>
      <c r="S76" s="8"/>
      <c r="AC76" s="9"/>
    </row>
    <row r="77" spans="2:31" x14ac:dyDescent="0.35">
      <c r="B77" s="8"/>
      <c r="J77" s="63" t="s">
        <v>38</v>
      </c>
      <c r="N77" s="63" t="s">
        <v>38</v>
      </c>
      <c r="P77" s="9"/>
      <c r="S77" s="8"/>
      <c r="V77" s="14"/>
      <c r="AC77" s="9"/>
    </row>
    <row r="78" spans="2:31" x14ac:dyDescent="0.35">
      <c r="B78" s="8"/>
      <c r="I78" t="s">
        <v>1</v>
      </c>
      <c r="J78" s="13">
        <f>'szacunek rynku_08 2025'!I47/'szacunek rynku_08 2025'!I19</f>
        <v>0.54249608657553561</v>
      </c>
      <c r="M78" t="s">
        <v>24</v>
      </c>
      <c r="N78" s="13">
        <f>'szacunek rynku_08 2025'!I20/'szacunek rynku_08 2025'!$I$19</f>
        <v>0.17891405927724557</v>
      </c>
      <c r="P78" s="9"/>
      <c r="S78" s="8"/>
      <c r="V78" s="66"/>
      <c r="Z78" s="13"/>
      <c r="AC78" s="9"/>
    </row>
    <row r="79" spans="2:31" x14ac:dyDescent="0.35">
      <c r="B79" s="8"/>
      <c r="I79" t="s">
        <v>2</v>
      </c>
      <c r="J79" s="13">
        <f>1-J78</f>
        <v>0.45750391342446439</v>
      </c>
      <c r="M79" t="s">
        <v>23</v>
      </c>
      <c r="N79" s="13">
        <f>'szacunek rynku_08 2025'!I21/'szacunek rynku_08 2025'!$I$19</f>
        <v>0.37088988465245698</v>
      </c>
      <c r="P79" s="9"/>
      <c r="S79" s="8"/>
      <c r="V79" s="66"/>
      <c r="Z79" s="13"/>
      <c r="AC79" s="9"/>
    </row>
    <row r="80" spans="2:31" x14ac:dyDescent="0.35">
      <c r="B80" s="8"/>
      <c r="M80" t="s">
        <v>32</v>
      </c>
      <c r="N80" s="13">
        <f>'szacunek rynku_08 2025'!I22/'szacunek rynku_08 2025'!$I$19</f>
        <v>0.45019605607029739</v>
      </c>
      <c r="P80" s="9"/>
      <c r="S80" s="8"/>
      <c r="Z80" s="13"/>
      <c r="AC80" s="9"/>
    </row>
    <row r="81" spans="2:29" x14ac:dyDescent="0.35">
      <c r="B81" s="8"/>
      <c r="N81" s="13"/>
      <c r="P81" s="9"/>
      <c r="S81" s="8"/>
      <c r="AC81" s="9"/>
    </row>
    <row r="82" spans="2:29" x14ac:dyDescent="0.35">
      <c r="B82" s="8"/>
      <c r="P82" s="9"/>
      <c r="S82" s="8"/>
      <c r="AC82" s="9"/>
    </row>
    <row r="83" spans="2:29" x14ac:dyDescent="0.35">
      <c r="B83" s="8"/>
      <c r="P83" s="9"/>
      <c r="S83" s="8"/>
      <c r="AC83" s="9"/>
    </row>
    <row r="84" spans="2:29" x14ac:dyDescent="0.35">
      <c r="B84" s="8"/>
      <c r="P84" s="9"/>
      <c r="S84" s="8"/>
      <c r="AC84" s="9"/>
    </row>
    <row r="85" spans="2:29" x14ac:dyDescent="0.35">
      <c r="B85" s="8"/>
      <c r="P85" s="9"/>
      <c r="S85" s="8"/>
      <c r="AC85" s="9"/>
    </row>
    <row r="86" spans="2:29" x14ac:dyDescent="0.35">
      <c r="B86" s="8"/>
      <c r="P86" s="9"/>
      <c r="S86" s="8"/>
      <c r="AC86" s="9"/>
    </row>
    <row r="87" spans="2:29" x14ac:dyDescent="0.35">
      <c r="B87" s="8"/>
      <c r="P87" s="9"/>
      <c r="S87" s="8"/>
      <c r="AC87" s="9"/>
    </row>
    <row r="88" spans="2:29" x14ac:dyDescent="0.35">
      <c r="B88" s="8"/>
      <c r="P88" s="9"/>
      <c r="S88" s="8"/>
      <c r="AC88" s="9"/>
    </row>
    <row r="89" spans="2:29" x14ac:dyDescent="0.35">
      <c r="B89" s="8"/>
      <c r="P89" s="9"/>
      <c r="S89" s="8"/>
      <c r="AC89" s="9"/>
    </row>
    <row r="90" spans="2:29" ht="15" thickBot="1" x14ac:dyDescent="0.4">
      <c r="B90" s="8"/>
      <c r="P90" s="9"/>
      <c r="S90" s="10"/>
      <c r="T90" s="11"/>
      <c r="U90" s="11"/>
      <c r="V90" s="11"/>
      <c r="W90" s="11"/>
      <c r="X90" s="11"/>
      <c r="Y90" s="11"/>
      <c r="Z90" s="11"/>
      <c r="AA90" s="11"/>
      <c r="AB90" s="11"/>
      <c r="AC90" s="12"/>
    </row>
    <row r="91" spans="2:29" ht="15" thickTop="1" x14ac:dyDescent="0.35">
      <c r="B91" s="8"/>
      <c r="P91" s="9"/>
    </row>
    <row r="92" spans="2:29" x14ac:dyDescent="0.35">
      <c r="B92" s="8"/>
      <c r="P92" s="9"/>
    </row>
    <row r="93" spans="2:29" x14ac:dyDescent="0.35">
      <c r="B93" s="8"/>
      <c r="P93" s="9"/>
    </row>
    <row r="94" spans="2:29" x14ac:dyDescent="0.35">
      <c r="B94" s="8"/>
      <c r="P94" s="9"/>
    </row>
    <row r="95" spans="2:29" x14ac:dyDescent="0.35">
      <c r="B95" s="8"/>
      <c r="P95" s="9"/>
    </row>
    <row r="96" spans="2:29" x14ac:dyDescent="0.35">
      <c r="B96" s="8"/>
      <c r="P96" s="9"/>
    </row>
    <row r="97" spans="2:31" x14ac:dyDescent="0.35">
      <c r="B97" s="8"/>
      <c r="P97" s="9"/>
    </row>
    <row r="98" spans="2:31" x14ac:dyDescent="0.35">
      <c r="B98" s="8"/>
      <c r="P98" s="9"/>
    </row>
    <row r="99" spans="2:31" x14ac:dyDescent="0.35">
      <c r="B99" s="8"/>
      <c r="P99" s="9"/>
    </row>
    <row r="100" spans="2:31" ht="16.5" customHeight="1" x14ac:dyDescent="0.35">
      <c r="B100" s="8"/>
      <c r="P100" s="9"/>
    </row>
    <row r="101" spans="2:31" x14ac:dyDescent="0.35">
      <c r="B101" s="8"/>
      <c r="P101" s="9"/>
    </row>
    <row r="102" spans="2:31" ht="15" thickBot="1" x14ac:dyDescent="0.4">
      <c r="B102" s="10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2"/>
    </row>
    <row r="103" spans="2:31" ht="15" thickTop="1" x14ac:dyDescent="0.35"/>
    <row r="104" spans="2:31" ht="15" thickBot="1" x14ac:dyDescent="0.4"/>
    <row r="105" spans="2:31" ht="15" thickTop="1" x14ac:dyDescent="0.35">
      <c r="B105" s="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3"/>
    </row>
    <row r="106" spans="2:31" s="6" customFormat="1" ht="61.5" customHeight="1" x14ac:dyDescent="0.35">
      <c r="B106" s="4"/>
      <c r="C106" s="73" t="s">
        <v>31</v>
      </c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73"/>
      <c r="P106" s="5"/>
      <c r="T106" s="67"/>
      <c r="U106" s="67"/>
      <c r="V106" s="67"/>
      <c r="W106" s="67"/>
      <c r="X106" s="67"/>
      <c r="Y106" s="67"/>
      <c r="Z106" s="67"/>
      <c r="AA106" s="67"/>
      <c r="AB106" s="67"/>
      <c r="AE106" s="7"/>
    </row>
    <row r="107" spans="2:31" x14ac:dyDescent="0.35">
      <c r="B107" s="8"/>
      <c r="P107" s="9"/>
    </row>
    <row r="108" spans="2:31" x14ac:dyDescent="0.35">
      <c r="B108" s="8"/>
      <c r="P108" s="9"/>
    </row>
    <row r="109" spans="2:31" x14ac:dyDescent="0.35">
      <c r="B109" s="8"/>
      <c r="P109" s="9"/>
    </row>
    <row r="110" spans="2:31" x14ac:dyDescent="0.35">
      <c r="B110" s="8"/>
      <c r="P110" s="9"/>
    </row>
    <row r="111" spans="2:31" x14ac:dyDescent="0.35">
      <c r="B111" s="8"/>
      <c r="J111" s="63" t="s">
        <v>38</v>
      </c>
      <c r="N111" s="63" t="s">
        <v>38</v>
      </c>
      <c r="P111" s="9"/>
      <c r="V111" s="14"/>
    </row>
    <row r="112" spans="2:31" x14ac:dyDescent="0.35">
      <c r="B112" s="8"/>
      <c r="I112" t="s">
        <v>1</v>
      </c>
      <c r="J112" s="64">
        <f>'szacunek rynku_08 2025'!I55/'szacunek rynku_08 2025'!I27</f>
        <v>0.8345675118361251</v>
      </c>
      <c r="M112" t="s">
        <v>25</v>
      </c>
      <c r="N112" s="64">
        <f>('szacunek rynku_08 2025'!I11+'szacunek rynku_08 2025'!I12)/'szacunek rynku_08 2025'!I27</f>
        <v>0.55206557054122096</v>
      </c>
      <c r="P112" s="9"/>
      <c r="V112" s="66"/>
      <c r="Z112" s="13"/>
    </row>
    <row r="113" spans="2:26" x14ac:dyDescent="0.35">
      <c r="B113" s="8"/>
      <c r="I113" t="s">
        <v>2</v>
      </c>
      <c r="J113" s="64">
        <f>1-J112</f>
        <v>0.1654324881638749</v>
      </c>
      <c r="M113" t="s">
        <v>26</v>
      </c>
      <c r="N113" s="64">
        <f>'szacunek rynku_08 2025'!I13/'szacunek rynku_08 2025'!I27</f>
        <v>0.14772059474460206</v>
      </c>
      <c r="P113" s="9"/>
      <c r="V113" s="66"/>
      <c r="Z113" s="13"/>
    </row>
    <row r="114" spans="2:26" x14ac:dyDescent="0.35">
      <c r="B114" s="8"/>
      <c r="M114" t="s">
        <v>27</v>
      </c>
      <c r="N114" s="64">
        <f>'szacunek rynku_08 2025'!I19/'szacunek rynku_08 2025'!I27</f>
        <v>0.24358621087228799</v>
      </c>
      <c r="P114" s="9"/>
      <c r="Z114" s="13"/>
    </row>
    <row r="115" spans="2:26" x14ac:dyDescent="0.35">
      <c r="B115" s="8"/>
      <c r="M115" t="s">
        <v>7</v>
      </c>
      <c r="N115" s="64">
        <f>'szacunek rynku_08 2025'!I23/'szacunek rynku_08 2025'!I27</f>
        <v>1.5962672677319923E-2</v>
      </c>
      <c r="P115" s="9"/>
    </row>
    <row r="116" spans="2:26" x14ac:dyDescent="0.35">
      <c r="B116" s="8"/>
      <c r="M116" t="s">
        <v>22</v>
      </c>
      <c r="N116" s="64">
        <f>('szacunek rynku_08 2025'!I18+'szacunek rynku_08 2025'!I24+'szacunek rynku_08 2025'!I25)/'szacunek rynku_08 2025'!I27</f>
        <v>4.06649511645693E-2</v>
      </c>
      <c r="P116" s="9"/>
    </row>
    <row r="117" spans="2:26" x14ac:dyDescent="0.35">
      <c r="B117" s="8"/>
      <c r="P117" s="9"/>
    </row>
    <row r="118" spans="2:26" x14ac:dyDescent="0.35">
      <c r="B118" s="8"/>
      <c r="P118" s="9"/>
    </row>
    <row r="119" spans="2:26" x14ac:dyDescent="0.35">
      <c r="B119" s="8"/>
      <c r="P119" s="9"/>
    </row>
    <row r="120" spans="2:26" x14ac:dyDescent="0.35">
      <c r="B120" s="8"/>
      <c r="P120" s="9"/>
    </row>
    <row r="121" spans="2:26" x14ac:dyDescent="0.35">
      <c r="B121" s="8"/>
      <c r="P121" s="9"/>
    </row>
    <row r="122" spans="2:26" x14ac:dyDescent="0.35">
      <c r="B122" s="8"/>
      <c r="P122" s="9"/>
    </row>
    <row r="123" spans="2:26" x14ac:dyDescent="0.35">
      <c r="B123" s="8"/>
      <c r="P123" s="9"/>
    </row>
    <row r="124" spans="2:26" x14ac:dyDescent="0.35">
      <c r="B124" s="8"/>
      <c r="P124" s="9"/>
    </row>
    <row r="125" spans="2:26" x14ac:dyDescent="0.35">
      <c r="B125" s="8"/>
      <c r="P125" s="9"/>
    </row>
    <row r="126" spans="2:26" x14ac:dyDescent="0.35">
      <c r="B126" s="8"/>
      <c r="P126" s="9"/>
    </row>
    <row r="127" spans="2:26" x14ac:dyDescent="0.35">
      <c r="B127" s="8"/>
      <c r="P127" s="9"/>
    </row>
    <row r="128" spans="2:26" x14ac:dyDescent="0.35">
      <c r="B128" s="8"/>
      <c r="P128" s="9"/>
    </row>
    <row r="129" spans="2:16" x14ac:dyDescent="0.35">
      <c r="B129" s="8"/>
      <c r="P129" s="9"/>
    </row>
    <row r="130" spans="2:16" x14ac:dyDescent="0.35">
      <c r="B130" s="8"/>
      <c r="P130" s="9"/>
    </row>
    <row r="131" spans="2:16" x14ac:dyDescent="0.35">
      <c r="B131" s="8"/>
      <c r="P131" s="9"/>
    </row>
    <row r="132" spans="2:16" x14ac:dyDescent="0.35">
      <c r="B132" s="8"/>
      <c r="P132" s="9"/>
    </row>
    <row r="133" spans="2:16" x14ac:dyDescent="0.35">
      <c r="B133" s="8"/>
      <c r="P133" s="9"/>
    </row>
    <row r="134" spans="2:16" ht="16.5" customHeight="1" x14ac:dyDescent="0.35">
      <c r="B134" s="8"/>
      <c r="P134" s="9"/>
    </row>
    <row r="135" spans="2:16" ht="15" thickBot="1" x14ac:dyDescent="0.4">
      <c r="B135" s="10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2"/>
    </row>
    <row r="136" spans="2:16" ht="15" thickTop="1" x14ac:dyDescent="0.35"/>
  </sheetData>
  <mergeCells count="7">
    <mergeCell ref="C106:O106"/>
    <mergeCell ref="C5:O5"/>
    <mergeCell ref="T5:AB5"/>
    <mergeCell ref="C38:O38"/>
    <mergeCell ref="T38:AB38"/>
    <mergeCell ref="C72:O72"/>
    <mergeCell ref="T72:AB72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P164"/>
  <sheetViews>
    <sheetView showGridLines="0" topLeftCell="A70" zoomScaleNormal="100" workbookViewId="0">
      <selection activeCell="H3" sqref="H3"/>
    </sheetView>
  </sheetViews>
  <sheetFormatPr defaultColWidth="9.1796875" defaultRowHeight="12.5" x14ac:dyDescent="0.25"/>
  <cols>
    <col min="1" max="1" width="6.26953125" style="20" customWidth="1"/>
    <col min="2" max="2" width="35.81640625" style="22" customWidth="1"/>
    <col min="3" max="3" width="10.54296875" style="22" bestFit="1" customWidth="1"/>
    <col min="4" max="4" width="10.54296875" style="22" customWidth="1"/>
    <col min="5" max="5" width="2.54296875" style="22" customWidth="1"/>
    <col min="6" max="6" width="10" style="20" bestFit="1" customWidth="1"/>
    <col min="7" max="7" width="2.54296875" style="22" customWidth="1"/>
    <col min="8" max="8" width="10.54296875" style="22" bestFit="1" customWidth="1"/>
    <col min="9" max="9" width="10.54296875" style="22" customWidth="1"/>
    <col min="10" max="10" width="2.54296875" style="22" customWidth="1"/>
    <col min="11" max="11" width="10" style="20" bestFit="1" customWidth="1"/>
    <col min="12" max="12" width="2.54296875" style="22" customWidth="1"/>
    <col min="13" max="13" width="10.54296875" style="22" bestFit="1" customWidth="1"/>
    <col min="14" max="14" width="10.54296875" style="22" customWidth="1"/>
    <col min="15" max="15" width="2.54296875" style="22" customWidth="1"/>
    <col min="16" max="16" width="10" style="20" bestFit="1" customWidth="1"/>
    <col min="17" max="17" width="9" style="22" customWidth="1"/>
    <col min="18" max="18" width="10.453125" style="22" customWidth="1"/>
    <col min="19" max="21" width="9.1796875" style="22"/>
    <col min="22" max="22" width="8.453125" style="22" customWidth="1"/>
    <col min="23" max="23" width="2.453125" style="22" customWidth="1"/>
    <col min="24" max="16384" width="9.1796875" style="22"/>
  </cols>
  <sheetData>
    <row r="2" spans="2:16" ht="20" x14ac:dyDescent="0.4">
      <c r="B2" s="76" t="s">
        <v>52</v>
      </c>
    </row>
    <row r="4" spans="2:16" ht="18" x14ac:dyDescent="0.25">
      <c r="B4" s="21" t="s">
        <v>19</v>
      </c>
    </row>
    <row r="5" spans="2:16" ht="14.25" customHeight="1" x14ac:dyDescent="0.25"/>
    <row r="6" spans="2:16" ht="14.25" customHeight="1" x14ac:dyDescent="0.25"/>
    <row r="7" spans="2:16" ht="45" customHeight="1" x14ac:dyDescent="0.25">
      <c r="C7" s="75" t="str">
        <f>C$35</f>
        <v>I-VII 2025 vs. I-VII 2024</v>
      </c>
      <c r="D7" s="75"/>
      <c r="E7" s="75"/>
      <c r="F7" s="75"/>
      <c r="H7" s="75" t="str">
        <f>H$35</f>
        <v>VIII 2025 vs. VIII 2024</v>
      </c>
      <c r="I7" s="75"/>
      <c r="J7" s="75"/>
      <c r="K7" s="75"/>
      <c r="M7" s="75" t="str">
        <f>M$35</f>
        <v>I-VIII 2025 vs I-VIII 2024</v>
      </c>
      <c r="N7" s="75"/>
      <c r="O7" s="75"/>
      <c r="P7" s="75"/>
    </row>
    <row r="8" spans="2:16" x14ac:dyDescent="0.25">
      <c r="F8" s="22"/>
      <c r="K8" s="22"/>
      <c r="P8" s="22"/>
    </row>
    <row r="9" spans="2:16" ht="21" x14ac:dyDescent="0.25">
      <c r="C9" s="25" t="str">
        <f>C$37</f>
        <v>I-VII 2024</v>
      </c>
      <c r="D9" s="25" t="str">
        <f>D$37</f>
        <v>I-VII 2025</v>
      </c>
      <c r="F9" s="25" t="str">
        <f>F$37</f>
        <v>I-VII 25/
I-VII 24</v>
      </c>
      <c r="H9" s="25" t="str">
        <f>H$37</f>
        <v>VIII 2024</v>
      </c>
      <c r="I9" s="25" t="str">
        <f>I$37</f>
        <v>VIII 2025</v>
      </c>
      <c r="K9" s="25" t="str">
        <f>K$37</f>
        <v>VIII 2025/
VIII 2024</v>
      </c>
      <c r="M9" s="25" t="str">
        <f>M$37</f>
        <v>I-VIII 2024</v>
      </c>
      <c r="N9" s="25" t="str">
        <f>N$37</f>
        <v>I-VIII 2025</v>
      </c>
      <c r="P9" s="25" t="str">
        <f>P$37</f>
        <v>I-VIII 25/
I-VIII 24</v>
      </c>
    </row>
    <row r="10" spans="2:16" ht="13" x14ac:dyDescent="0.3">
      <c r="B10" s="27" t="s">
        <v>14</v>
      </c>
      <c r="C10" s="68">
        <f>SUM(C11:C12,C14:C18)</f>
        <v>45730.472792901994</v>
      </c>
      <c r="D10" s="68">
        <f>SUM(D11:D12,D14:D18)</f>
        <v>49428.386602298429</v>
      </c>
      <c r="E10" s="54"/>
      <c r="F10" s="55">
        <f t="shared" ref="F10:F25" si="0">IF(C10,D10/C10-1,"")</f>
        <v>8.0863231529292312E-2</v>
      </c>
      <c r="G10" s="54"/>
      <c r="H10" s="68">
        <f>SUM(H11:H12,H14:H18)</f>
        <v>5257.3257520891184</v>
      </c>
      <c r="I10" s="68">
        <f>SUM(I11:I12,I14:I18)</f>
        <v>5986.6367308751214</v>
      </c>
      <c r="J10" s="54"/>
      <c r="K10" s="55">
        <f t="shared" ref="K10:K25" si="1">IF(H10,I10/H10-1,"")</f>
        <v>0.13872280569568951</v>
      </c>
      <c r="L10" s="54"/>
      <c r="M10" s="68">
        <f>SUM(M11:M12,M14:M18)</f>
        <v>50987.798544991114</v>
      </c>
      <c r="N10" s="68">
        <f>SUM(N11:N12,N14:N18)</f>
        <v>55415.023333173558</v>
      </c>
      <c r="O10" s="54"/>
      <c r="P10" s="55">
        <f t="shared" ref="P10:P25" si="2">IF(M10,N10/M10-1,"")</f>
        <v>8.6829102540599168E-2</v>
      </c>
    </row>
    <row r="11" spans="2:16" x14ac:dyDescent="0.25">
      <c r="B11" s="56" t="s">
        <v>0</v>
      </c>
      <c r="C11" s="69">
        <f t="shared" ref="C11:D11" si="3">C39+C66</f>
        <v>29436.742411853771</v>
      </c>
      <c r="D11" s="69">
        <f t="shared" si="3"/>
        <v>33175.470864722229</v>
      </c>
      <c r="E11" s="20"/>
      <c r="F11" s="28">
        <f t="shared" si="0"/>
        <v>0.12700890609970905</v>
      </c>
      <c r="G11" s="20"/>
      <c r="H11" s="69">
        <f t="shared" ref="H11:I11" si="4">H39+H66</f>
        <v>3490.3906429881549</v>
      </c>
      <c r="I11" s="69">
        <f t="shared" si="4"/>
        <v>4023.0072434733829</v>
      </c>
      <c r="J11" s="20"/>
      <c r="K11" s="28">
        <f t="shared" si="1"/>
        <v>0.15259512615162474</v>
      </c>
      <c r="L11" s="20"/>
      <c r="M11" s="69">
        <f>C11+H11</f>
        <v>32927.133054841928</v>
      </c>
      <c r="N11" s="69">
        <f>D11+I11</f>
        <v>37198.47810819561</v>
      </c>
      <c r="O11" s="20"/>
      <c r="P11" s="28">
        <f t="shared" si="2"/>
        <v>0.12972113442854338</v>
      </c>
    </row>
    <row r="12" spans="2:16" x14ac:dyDescent="0.25">
      <c r="B12" s="56" t="s">
        <v>8</v>
      </c>
      <c r="C12" s="69">
        <f t="shared" ref="C12:D12" si="5">C40+C67</f>
        <v>4762.2612545553857</v>
      </c>
      <c r="D12" s="69">
        <f t="shared" si="5"/>
        <v>4634.5467226213386</v>
      </c>
      <c r="E12" s="20"/>
      <c r="F12" s="28">
        <f t="shared" si="0"/>
        <v>-2.6818044014674913E-2</v>
      </c>
      <c r="G12" s="20"/>
      <c r="H12" s="69">
        <f t="shared" ref="H12:I12" si="6">H40+H67</f>
        <v>589.46019137375038</v>
      </c>
      <c r="I12" s="69">
        <f t="shared" si="6"/>
        <v>627.33974051664359</v>
      </c>
      <c r="J12" s="20"/>
      <c r="K12" s="28">
        <f t="shared" si="1"/>
        <v>6.4261420359217336E-2</v>
      </c>
      <c r="L12" s="20"/>
      <c r="M12" s="69">
        <f>C12+H12</f>
        <v>5351.7214459291363</v>
      </c>
      <c r="N12" s="69">
        <f>D12+I12</f>
        <v>5261.886463137982</v>
      </c>
      <c r="O12" s="20"/>
      <c r="P12" s="28">
        <f t="shared" si="2"/>
        <v>-1.6786184351857192E-2</v>
      </c>
    </row>
    <row r="13" spans="2:16" x14ac:dyDescent="0.25">
      <c r="B13" s="29" t="s">
        <v>9</v>
      </c>
      <c r="C13" s="70">
        <f>C14+C15+C16+C17</f>
        <v>10940.372503096287</v>
      </c>
      <c r="D13" s="70">
        <f>D14+D15+D16+D17</f>
        <v>11042.741492515506</v>
      </c>
      <c r="F13" s="59">
        <f t="shared" si="0"/>
        <v>9.3569930448207383E-3</v>
      </c>
      <c r="H13" s="70">
        <f>H14+H15+H16+H17</f>
        <v>1117.4802086712527</v>
      </c>
      <c r="I13" s="70">
        <f>I14+I15+I16+I17</f>
        <v>1244.3304906160249</v>
      </c>
      <c r="K13" s="59">
        <f t="shared" si="1"/>
        <v>0.11351456693412443</v>
      </c>
      <c r="M13" s="70">
        <f>M14+M15+M16+M17</f>
        <v>12057.85271176754</v>
      </c>
      <c r="N13" s="70">
        <f>N14+N15+N16+N17</f>
        <v>12287.071983131529</v>
      </c>
      <c r="P13" s="59">
        <f t="shared" si="2"/>
        <v>1.9009957812827549E-2</v>
      </c>
    </row>
    <row r="14" spans="2:16" x14ac:dyDescent="0.25">
      <c r="B14" s="57" t="s">
        <v>10</v>
      </c>
      <c r="C14" s="69">
        <f t="shared" ref="C14:D14" si="7">C42+C69</f>
        <v>2543.6131795969004</v>
      </c>
      <c r="D14" s="69">
        <f t="shared" si="7"/>
        <v>2459.6024443027509</v>
      </c>
      <c r="E14" s="20"/>
      <c r="F14" s="28">
        <f t="shared" si="0"/>
        <v>-3.3028109764497771E-2</v>
      </c>
      <c r="G14" s="20"/>
      <c r="H14" s="69">
        <f t="shared" ref="H14:I14" si="8">H42+H69</f>
        <v>334.41055505588389</v>
      </c>
      <c r="I14" s="69">
        <f t="shared" si="8"/>
        <v>305.87290267050611</v>
      </c>
      <c r="J14" s="20"/>
      <c r="K14" s="28">
        <f t="shared" si="1"/>
        <v>-8.5337175977022617E-2</v>
      </c>
      <c r="L14" s="20"/>
      <c r="M14" s="69">
        <f t="shared" ref="M14:N18" si="9">C14+H14</f>
        <v>2878.0237346527842</v>
      </c>
      <c r="N14" s="69">
        <f t="shared" si="9"/>
        <v>2765.4753469732568</v>
      </c>
      <c r="O14" s="20"/>
      <c r="P14" s="28">
        <f t="shared" si="2"/>
        <v>-3.9106136035082284E-2</v>
      </c>
    </row>
    <row r="15" spans="2:16" x14ac:dyDescent="0.25">
      <c r="B15" s="57" t="s">
        <v>4</v>
      </c>
      <c r="C15" s="69">
        <f t="shared" ref="C15:D15" si="10">C43+C70</f>
        <v>5418.7868700498229</v>
      </c>
      <c r="D15" s="69">
        <f t="shared" si="10"/>
        <v>5108.6058475403388</v>
      </c>
      <c r="E15" s="20"/>
      <c r="F15" s="28">
        <f t="shared" si="0"/>
        <v>-5.7241783068436525E-2</v>
      </c>
      <c r="G15" s="20"/>
      <c r="H15" s="69">
        <f t="shared" ref="H15:I15" si="11">H43+H70</f>
        <v>448.0684219158843</v>
      </c>
      <c r="I15" s="69">
        <f t="shared" si="11"/>
        <v>544.64026631704769</v>
      </c>
      <c r="J15" s="20"/>
      <c r="K15" s="28">
        <f t="shared" si="1"/>
        <v>0.21552923544184233</v>
      </c>
      <c r="L15" s="20"/>
      <c r="M15" s="69">
        <f t="shared" si="9"/>
        <v>5866.8552919657068</v>
      </c>
      <c r="N15" s="69">
        <f t="shared" si="9"/>
        <v>5653.2461138573863</v>
      </c>
      <c r="O15" s="20"/>
      <c r="P15" s="28">
        <f t="shared" si="2"/>
        <v>-3.6409484720177909E-2</v>
      </c>
    </row>
    <row r="16" spans="2:16" x14ac:dyDescent="0.25">
      <c r="B16" s="57" t="s">
        <v>11</v>
      </c>
      <c r="C16" s="69">
        <f t="shared" ref="C16:D16" si="12">C44+C71</f>
        <v>2213.3249856951629</v>
      </c>
      <c r="D16" s="69">
        <f t="shared" si="12"/>
        <v>2407.9268639400098</v>
      </c>
      <c r="E16" s="20"/>
      <c r="F16" s="28">
        <f t="shared" si="0"/>
        <v>8.7922866954726064E-2</v>
      </c>
      <c r="G16" s="20"/>
      <c r="H16" s="69">
        <f t="shared" ref="H16:I16" si="13">H44+H71</f>
        <v>236.26566077331523</v>
      </c>
      <c r="I16" s="69">
        <f t="shared" si="13"/>
        <v>262.29540091047215</v>
      </c>
      <c r="J16" s="20"/>
      <c r="K16" s="28">
        <f t="shared" si="1"/>
        <v>0.11017149107474888</v>
      </c>
      <c r="L16" s="20"/>
      <c r="M16" s="69">
        <f t="shared" si="9"/>
        <v>2449.5906464684781</v>
      </c>
      <c r="N16" s="69">
        <f t="shared" si="9"/>
        <v>2670.2222648504821</v>
      </c>
      <c r="O16" s="20"/>
      <c r="P16" s="28">
        <f t="shared" si="2"/>
        <v>9.0068770755670435E-2</v>
      </c>
    </row>
    <row r="17" spans="2:16" x14ac:dyDescent="0.25">
      <c r="B17" s="57" t="s">
        <v>6</v>
      </c>
      <c r="C17" s="69">
        <f t="shared" ref="C17:D17" si="14">C45+C72</f>
        <v>764.64746775440153</v>
      </c>
      <c r="D17" s="69">
        <f t="shared" si="14"/>
        <v>1066.6063367324052</v>
      </c>
      <c r="E17" s="20"/>
      <c r="F17" s="28">
        <f t="shared" si="0"/>
        <v>0.39489945590847153</v>
      </c>
      <c r="G17" s="20"/>
      <c r="H17" s="69">
        <f t="shared" ref="H17:I17" si="15">H45+H72</f>
        <v>98.735570926169402</v>
      </c>
      <c r="I17" s="69">
        <f t="shared" si="15"/>
        <v>131.52192071799882</v>
      </c>
      <c r="J17" s="20"/>
      <c r="K17" s="28">
        <f t="shared" si="1"/>
        <v>0.33206218877638105</v>
      </c>
      <c r="L17" s="20"/>
      <c r="M17" s="69">
        <f t="shared" si="9"/>
        <v>863.38303868057096</v>
      </c>
      <c r="N17" s="69">
        <f t="shared" si="9"/>
        <v>1198.1282574504041</v>
      </c>
      <c r="O17" s="20"/>
      <c r="P17" s="28">
        <f t="shared" si="2"/>
        <v>0.38771345251511269</v>
      </c>
    </row>
    <row r="18" spans="2:16" x14ac:dyDescent="0.25">
      <c r="B18" s="56" t="s">
        <v>12</v>
      </c>
      <c r="C18" s="69">
        <f t="shared" ref="C18:D18" si="16">C46+C73</f>
        <v>591.09662339654221</v>
      </c>
      <c r="D18" s="69">
        <f t="shared" si="16"/>
        <v>575.62752243936075</v>
      </c>
      <c r="E18" s="20"/>
      <c r="F18" s="28">
        <f t="shared" si="0"/>
        <v>-2.6170173106882855E-2</v>
      </c>
      <c r="G18" s="20"/>
      <c r="H18" s="69">
        <f t="shared" ref="H18:I18" si="17">H46+H73</f>
        <v>59.994709055960811</v>
      </c>
      <c r="I18" s="69">
        <f t="shared" si="17"/>
        <v>91.959256269070593</v>
      </c>
      <c r="J18" s="20"/>
      <c r="K18" s="28">
        <f t="shared" si="1"/>
        <v>0.53278943620335673</v>
      </c>
      <c r="L18" s="20"/>
      <c r="M18" s="69">
        <f t="shared" si="9"/>
        <v>651.09133245250302</v>
      </c>
      <c r="N18" s="69">
        <f t="shared" si="9"/>
        <v>667.58677870843132</v>
      </c>
      <c r="O18" s="20"/>
      <c r="P18" s="28">
        <f t="shared" si="2"/>
        <v>2.5335072721355267E-2</v>
      </c>
    </row>
    <row r="19" spans="2:16" ht="13" x14ac:dyDescent="0.3">
      <c r="B19" s="27" t="s">
        <v>27</v>
      </c>
      <c r="C19" s="68">
        <f>SUM(C20:C22)</f>
        <v>15306.478085027784</v>
      </c>
      <c r="D19" s="68">
        <f>SUM(D20:D22)</f>
        <v>14949.767109575971</v>
      </c>
      <c r="E19" s="54"/>
      <c r="F19" s="19">
        <f t="shared" si="0"/>
        <v>-2.3304575583636966E-2</v>
      </c>
      <c r="G19" s="54"/>
      <c r="H19" s="68">
        <f>SUM(H20:H22)</f>
        <v>1862.1934977134079</v>
      </c>
      <c r="I19" s="68">
        <f>SUM(I20:I22)</f>
        <v>2051.8584413097783</v>
      </c>
      <c r="J19" s="54"/>
      <c r="K19" s="19">
        <f t="shared" si="1"/>
        <v>0.10185028775433946</v>
      </c>
      <c r="L19" s="54"/>
      <c r="M19" s="68">
        <f>SUM(M20:M22)</f>
        <v>17168.67158274119</v>
      </c>
      <c r="N19" s="68">
        <f>SUM(N20:N22)</f>
        <v>17001.62555088575</v>
      </c>
      <c r="O19" s="54"/>
      <c r="P19" s="19">
        <f t="shared" si="2"/>
        <v>-9.7297004634512296E-3</v>
      </c>
    </row>
    <row r="20" spans="2:16" x14ac:dyDescent="0.25">
      <c r="B20" s="56" t="s">
        <v>24</v>
      </c>
      <c r="C20" s="69">
        <f t="shared" ref="C20:D20" si="18">C48+C75</f>
        <v>3087.1420214163732</v>
      </c>
      <c r="D20" s="69">
        <f t="shared" si="18"/>
        <v>2765.5454731680184</v>
      </c>
      <c r="E20" s="20"/>
      <c r="F20" s="28">
        <f t="shared" si="0"/>
        <v>-0.10417290361679155</v>
      </c>
      <c r="G20" s="20"/>
      <c r="H20" s="69">
        <f t="shared" ref="H20:I20" si="19">H48+H75</f>
        <v>376.90219545536434</v>
      </c>
      <c r="I20" s="69">
        <f t="shared" si="19"/>
        <v>367.1063227970144</v>
      </c>
      <c r="J20" s="20"/>
      <c r="K20" s="28">
        <f t="shared" si="1"/>
        <v>-2.5990489778163206E-2</v>
      </c>
      <c r="L20" s="20"/>
      <c r="M20" s="69">
        <f t="shared" ref="M20:N25" si="20">C20+H20</f>
        <v>3464.0442168717373</v>
      </c>
      <c r="N20" s="69">
        <f t="shared" si="20"/>
        <v>3132.6517959650328</v>
      </c>
      <c r="O20" s="20"/>
      <c r="P20" s="28">
        <f t="shared" si="2"/>
        <v>-9.5666336847736289E-2</v>
      </c>
    </row>
    <row r="21" spans="2:16" x14ac:dyDescent="0.25">
      <c r="B21" s="56" t="s">
        <v>23</v>
      </c>
      <c r="C21" s="69">
        <f t="shared" ref="C21:D21" si="21">C49+C76</f>
        <v>3636.2191298092657</v>
      </c>
      <c r="D21" s="69">
        <f t="shared" si="21"/>
        <v>4574.7823918648737</v>
      </c>
      <c r="E21" s="20"/>
      <c r="F21" s="28">
        <f t="shared" si="0"/>
        <v>0.25811515438147969</v>
      </c>
      <c r="G21" s="20"/>
      <c r="H21" s="69">
        <f t="shared" ref="H21:I21" si="22">H49+H76</f>
        <v>508.68455415901383</v>
      </c>
      <c r="I21" s="69">
        <f t="shared" si="22"/>
        <v>761.01354062055384</v>
      </c>
      <c r="J21" s="20"/>
      <c r="K21" s="28">
        <f t="shared" si="1"/>
        <v>0.4960421628659526</v>
      </c>
      <c r="L21" s="20"/>
      <c r="M21" s="69">
        <f t="shared" si="20"/>
        <v>4144.9036839682794</v>
      </c>
      <c r="N21" s="69">
        <f t="shared" si="20"/>
        <v>5335.7959324854273</v>
      </c>
      <c r="O21" s="20"/>
      <c r="P21" s="28">
        <f t="shared" si="2"/>
        <v>0.28731481822443761</v>
      </c>
    </row>
    <row r="22" spans="2:16" x14ac:dyDescent="0.25">
      <c r="B22" s="56" t="s">
        <v>13</v>
      </c>
      <c r="C22" s="69">
        <f t="shared" ref="C22:D22" si="23">C50+C77</f>
        <v>8583.1169338021446</v>
      </c>
      <c r="D22" s="69">
        <f t="shared" si="23"/>
        <v>7609.4392445430785</v>
      </c>
      <c r="E22" s="20"/>
      <c r="F22" s="28">
        <f t="shared" si="0"/>
        <v>-0.1134410374189958</v>
      </c>
      <c r="G22" s="20"/>
      <c r="H22" s="69">
        <f t="shared" ref="H22:I22" si="24">H50+H77</f>
        <v>976.6067480990298</v>
      </c>
      <c r="I22" s="69">
        <f t="shared" si="24"/>
        <v>923.73857789220995</v>
      </c>
      <c r="J22" s="20"/>
      <c r="K22" s="28">
        <f t="shared" si="1"/>
        <v>-5.4134553452275469E-2</v>
      </c>
      <c r="L22" s="20"/>
      <c r="M22" s="69">
        <f t="shared" si="20"/>
        <v>9559.7236819011741</v>
      </c>
      <c r="N22" s="69">
        <f t="shared" si="20"/>
        <v>8533.1778224352893</v>
      </c>
      <c r="O22" s="20"/>
      <c r="P22" s="28">
        <f t="shared" si="2"/>
        <v>-0.10738237773643811</v>
      </c>
    </row>
    <row r="23" spans="2:16" ht="13" x14ac:dyDescent="0.3">
      <c r="B23" s="27" t="s">
        <v>7</v>
      </c>
      <c r="C23" s="68">
        <f t="shared" ref="C23:D23" si="25">C51+C78</f>
        <v>546.54679496578558</v>
      </c>
      <c r="D23" s="68">
        <f t="shared" si="25"/>
        <v>698.0723492265206</v>
      </c>
      <c r="E23" s="54"/>
      <c r="F23" s="19">
        <f t="shared" si="0"/>
        <v>0.27724168480435551</v>
      </c>
      <c r="G23" s="54"/>
      <c r="H23" s="68">
        <f t="shared" ref="H23:I23" si="26">H51+H78</f>
        <v>56.797338596482817</v>
      </c>
      <c r="I23" s="68">
        <f t="shared" si="26"/>
        <v>134.46222822521051</v>
      </c>
      <c r="J23" s="54"/>
      <c r="K23" s="19">
        <f t="shared" si="1"/>
        <v>1.3674036767901852</v>
      </c>
      <c r="L23" s="54"/>
      <c r="M23" s="68">
        <f t="shared" si="20"/>
        <v>603.34413356226844</v>
      </c>
      <c r="N23" s="68">
        <f t="shared" si="20"/>
        <v>832.53457745173114</v>
      </c>
      <c r="O23" s="54"/>
      <c r="P23" s="19">
        <f t="shared" si="2"/>
        <v>0.37986686393431057</v>
      </c>
    </row>
    <row r="24" spans="2:16" ht="13" x14ac:dyDescent="0.3">
      <c r="B24" s="27" t="s">
        <v>15</v>
      </c>
      <c r="C24" s="68">
        <f t="shared" ref="C24:D24" si="27">C52+C79</f>
        <v>876.86051129221755</v>
      </c>
      <c r="D24" s="68">
        <f t="shared" si="27"/>
        <v>1071.3473128378369</v>
      </c>
      <c r="E24" s="54"/>
      <c r="F24" s="19">
        <f t="shared" si="0"/>
        <v>0.22179901938907798</v>
      </c>
      <c r="G24" s="54"/>
      <c r="H24" s="68">
        <f t="shared" ref="H24:I24" si="28">H52+H79</f>
        <v>197.45491690586701</v>
      </c>
      <c r="I24" s="68">
        <f t="shared" si="28"/>
        <v>216.75696692322134</v>
      </c>
      <c r="J24" s="54"/>
      <c r="K24" s="19">
        <f t="shared" si="1"/>
        <v>9.77542130619935E-2</v>
      </c>
      <c r="L24" s="54"/>
      <c r="M24" s="68">
        <f t="shared" si="20"/>
        <v>1074.3154281980846</v>
      </c>
      <c r="N24" s="68">
        <f t="shared" si="20"/>
        <v>1288.1042797610583</v>
      </c>
      <c r="O24" s="54"/>
      <c r="P24" s="19">
        <f t="shared" si="2"/>
        <v>0.19900007572408684</v>
      </c>
    </row>
    <row r="25" spans="2:16" ht="13" x14ac:dyDescent="0.3">
      <c r="B25" s="27" t="s">
        <v>12</v>
      </c>
      <c r="C25" s="68">
        <f t="shared" ref="C25:D25" si="29">C53+C80</f>
        <v>321.34291686300008</v>
      </c>
      <c r="D25" s="68">
        <f t="shared" si="29"/>
        <v>286.43667508354878</v>
      </c>
      <c r="E25" s="54"/>
      <c r="F25" s="19">
        <f t="shared" si="0"/>
        <v>-0.10862614343646193</v>
      </c>
      <c r="G25" s="54"/>
      <c r="H25" s="68">
        <f t="shared" ref="H25:I25" si="30">H53+H80</f>
        <v>48.801468543849161</v>
      </c>
      <c r="I25" s="68">
        <f t="shared" si="30"/>
        <v>33.826661372788244</v>
      </c>
      <c r="J25" s="54"/>
      <c r="K25" s="19">
        <f t="shared" si="1"/>
        <v>-0.30685156856715767</v>
      </c>
      <c r="L25" s="54"/>
      <c r="M25" s="68">
        <f t="shared" si="20"/>
        <v>370.14438540684927</v>
      </c>
      <c r="N25" s="68">
        <f t="shared" si="20"/>
        <v>320.26333645633702</v>
      </c>
      <c r="O25" s="54"/>
      <c r="P25" s="19">
        <f t="shared" si="2"/>
        <v>-0.13476105789281345</v>
      </c>
    </row>
    <row r="26" spans="2:16" ht="13" thickBot="1" x14ac:dyDescent="0.3">
      <c r="F26" s="22"/>
      <c r="K26" s="22"/>
      <c r="P26" s="22"/>
    </row>
    <row r="27" spans="2:16" ht="16" thickBot="1" x14ac:dyDescent="0.3">
      <c r="B27" s="31" t="s">
        <v>18</v>
      </c>
      <c r="C27" s="61">
        <f>SUM(C10,C20:C25)</f>
        <v>62781.701101050778</v>
      </c>
      <c r="D27" s="62">
        <f>SUM(D10,D20:D25)</f>
        <v>66434.010049022312</v>
      </c>
      <c r="F27" s="32">
        <f>IF(C27,D27/C27-1,"")</f>
        <v>5.8174736968227947E-2</v>
      </c>
      <c r="H27" s="61">
        <f>SUM(H10,H20:H25)</f>
        <v>7422.5729738487253</v>
      </c>
      <c r="I27" s="62">
        <f>SUM(I10,I20:I25)</f>
        <v>8423.5410287061186</v>
      </c>
      <c r="K27" s="32">
        <f>IF(H27,I27/H27-1,"")</f>
        <v>0.13485459265729194</v>
      </c>
      <c r="M27" s="61">
        <f>SUM(M10,M20:M25)</f>
        <v>70204.274074899498</v>
      </c>
      <c r="N27" s="62">
        <f>SUM(N10,N20:N25)</f>
        <v>74857.551077728436</v>
      </c>
      <c r="P27" s="32">
        <f>IF(M27,N27/M27-1,"")</f>
        <v>6.6281961663252176E-2</v>
      </c>
    </row>
    <row r="34" spans="1:16" ht="18" x14ac:dyDescent="0.25">
      <c r="B34" s="21" t="s">
        <v>20</v>
      </c>
    </row>
    <row r="35" spans="1:16" ht="45" customHeight="1" x14ac:dyDescent="0.25">
      <c r="A35" s="23"/>
      <c r="C35" s="74" t="s">
        <v>40</v>
      </c>
      <c r="D35" s="74"/>
      <c r="E35" s="74"/>
      <c r="F35" s="74"/>
      <c r="H35" s="74" t="s">
        <v>41</v>
      </c>
      <c r="I35" s="74"/>
      <c r="J35" s="74"/>
      <c r="K35" s="74"/>
      <c r="M35" s="74" t="s">
        <v>42</v>
      </c>
      <c r="N35" s="74"/>
      <c r="O35" s="74"/>
      <c r="P35" s="74"/>
    </row>
    <row r="37" spans="1:16" ht="21" x14ac:dyDescent="0.25">
      <c r="A37" s="24"/>
      <c r="C37" s="25" t="s">
        <v>35</v>
      </c>
      <c r="D37" s="25" t="s">
        <v>36</v>
      </c>
      <c r="F37" s="25" t="s">
        <v>37</v>
      </c>
      <c r="H37" s="25" t="s">
        <v>43</v>
      </c>
      <c r="I37" s="25" t="s">
        <v>44</v>
      </c>
      <c r="K37" s="25" t="s">
        <v>45</v>
      </c>
      <c r="M37" s="25" t="s">
        <v>46</v>
      </c>
      <c r="N37" s="25" t="s">
        <v>47</v>
      </c>
      <c r="P37" s="25" t="s">
        <v>48</v>
      </c>
    </row>
    <row r="38" spans="1:16" s="54" customFormat="1" ht="13" x14ac:dyDescent="0.3">
      <c r="A38" s="41"/>
      <c r="B38" s="27" t="s">
        <v>14</v>
      </c>
      <c r="C38" s="68">
        <v>43208.336817937692</v>
      </c>
      <c r="D38" s="68">
        <v>45878.943760624388</v>
      </c>
      <c r="F38" s="55">
        <f t="shared" ref="F38:F53" si="31">IF(C38,D38/C38-1,"")</f>
        <v>6.1807677391970461E-2</v>
      </c>
      <c r="H38" s="68">
        <v>4969.2352494055931</v>
      </c>
      <c r="I38" s="68">
        <v>5566.3839869697922</v>
      </c>
      <c r="K38" s="55">
        <f t="shared" ref="K38:K53" si="32">IF(H38,I38/H38-1,"")</f>
        <v>0.12016914225093855</v>
      </c>
      <c r="M38" s="68">
        <f>SUM(M39:M40,M42:M46)</f>
        <v>48177.572067343295</v>
      </c>
      <c r="N38" s="68">
        <f>SUM(N39:N40,N42:N46)</f>
        <v>51445.32774759418</v>
      </c>
      <c r="P38" s="55">
        <f t="shared" ref="P38:P53" si="33">IF(M38,N38/M38-1,"")</f>
        <v>6.7827321718976874E-2</v>
      </c>
    </row>
    <row r="39" spans="1:16" s="20" customFormat="1" ht="10" x14ac:dyDescent="0.2">
      <c r="A39" s="26"/>
      <c r="B39" s="56" t="s">
        <v>0</v>
      </c>
      <c r="C39" s="69">
        <v>28037.889990834308</v>
      </c>
      <c r="D39" s="69">
        <v>30911.794928175495</v>
      </c>
      <c r="F39" s="28">
        <f t="shared" si="31"/>
        <v>0.10250075659333424</v>
      </c>
      <c r="H39" s="69">
        <v>3300.2835578230111</v>
      </c>
      <c r="I39" s="69">
        <v>3774.5207768291139</v>
      </c>
      <c r="K39" s="28">
        <f t="shared" si="32"/>
        <v>0.14369590088159789</v>
      </c>
      <c r="M39" s="69">
        <f>C39+H39</f>
        <v>31338.17354865732</v>
      </c>
      <c r="N39" s="69">
        <f>D39+I39</f>
        <v>34686.315705004607</v>
      </c>
      <c r="P39" s="28">
        <f t="shared" si="33"/>
        <v>0.10683909676959269</v>
      </c>
    </row>
    <row r="40" spans="1:16" s="20" customFormat="1" ht="10" x14ac:dyDescent="0.2">
      <c r="A40" s="26"/>
      <c r="B40" s="56" t="s">
        <v>8</v>
      </c>
      <c r="C40" s="69">
        <v>4511.1634502310608</v>
      </c>
      <c r="D40" s="69">
        <v>4395.7300361266234</v>
      </c>
      <c r="F40" s="28">
        <f t="shared" si="31"/>
        <v>-2.5588390972294484E-2</v>
      </c>
      <c r="H40" s="69">
        <v>562.78841608713446</v>
      </c>
      <c r="I40" s="69">
        <v>596.54102418251114</v>
      </c>
      <c r="K40" s="28">
        <f t="shared" si="32"/>
        <v>5.9973885621254386E-2</v>
      </c>
      <c r="M40" s="69">
        <f>C40+H40</f>
        <v>5073.9518663181952</v>
      </c>
      <c r="N40" s="69">
        <f>D40+I40</f>
        <v>4992.2710603091346</v>
      </c>
      <c r="P40" s="28">
        <f t="shared" si="33"/>
        <v>-1.6098064814385138E-2</v>
      </c>
    </row>
    <row r="41" spans="1:16" x14ac:dyDescent="0.25">
      <c r="A41" s="58"/>
      <c r="B41" s="29" t="s">
        <v>9</v>
      </c>
      <c r="C41" s="70">
        <v>10087.063753692039</v>
      </c>
      <c r="D41" s="70">
        <v>10024.439302660932</v>
      </c>
      <c r="F41" s="59">
        <f t="shared" si="31"/>
        <v>-6.2083925075009372E-3</v>
      </c>
      <c r="H41" s="70">
        <v>1048.1840682510126</v>
      </c>
      <c r="I41" s="70">
        <v>1108.4809388477863</v>
      </c>
      <c r="K41" s="59">
        <f t="shared" si="32"/>
        <v>5.752507829792175E-2</v>
      </c>
      <c r="M41" s="70">
        <f>M42+M43+M44+M45</f>
        <v>11135.24782194305</v>
      </c>
      <c r="N41" s="70">
        <f>N42+N43+N44+N45</f>
        <v>11132.92024150872</v>
      </c>
      <c r="P41" s="59">
        <f t="shared" si="33"/>
        <v>-2.0902816637302646E-4</v>
      </c>
    </row>
    <row r="42" spans="1:16" s="20" customFormat="1" ht="10" x14ac:dyDescent="0.2">
      <c r="A42" s="26"/>
      <c r="B42" s="57" t="s">
        <v>10</v>
      </c>
      <c r="C42" s="69">
        <v>2420.5098975826659</v>
      </c>
      <c r="D42" s="69">
        <v>2327.6297118825846</v>
      </c>
      <c r="F42" s="28">
        <f t="shared" si="31"/>
        <v>-3.8372156954548986E-2</v>
      </c>
      <c r="H42" s="69">
        <v>320.39368299124857</v>
      </c>
      <c r="I42" s="69">
        <v>293.6713923211305</v>
      </c>
      <c r="K42" s="28">
        <f t="shared" si="32"/>
        <v>-8.3404549117929938E-2</v>
      </c>
      <c r="M42" s="69">
        <f t="shared" ref="M42:M46" si="34">C42+H42</f>
        <v>2740.9035805739145</v>
      </c>
      <c r="N42" s="69">
        <f t="shared" ref="N42:N46" si="35">D42+I42</f>
        <v>2621.3011042037151</v>
      </c>
      <c r="P42" s="28">
        <f t="shared" si="33"/>
        <v>-4.3636148756884041E-2</v>
      </c>
    </row>
    <row r="43" spans="1:16" s="20" customFormat="1" ht="10" x14ac:dyDescent="0.2">
      <c r="A43" s="26"/>
      <c r="B43" s="57" t="s">
        <v>4</v>
      </c>
      <c r="C43" s="69">
        <v>4914.3085710300693</v>
      </c>
      <c r="D43" s="69">
        <v>4551.8159725973637</v>
      </c>
      <c r="F43" s="28">
        <f t="shared" si="31"/>
        <v>-7.3762685674563788E-2</v>
      </c>
      <c r="H43" s="69">
        <v>415.83509608743032</v>
      </c>
      <c r="I43" s="69">
        <v>467.51744338713615</v>
      </c>
      <c r="K43" s="28">
        <f t="shared" si="32"/>
        <v>0.12428567907322452</v>
      </c>
      <c r="M43" s="69">
        <f t="shared" si="34"/>
        <v>5330.1436671174997</v>
      </c>
      <c r="N43" s="69">
        <f t="shared" si="35"/>
        <v>5019.3334159844999</v>
      </c>
      <c r="P43" s="28">
        <f t="shared" si="33"/>
        <v>-5.8311796181111819E-2</v>
      </c>
    </row>
    <row r="44" spans="1:16" s="20" customFormat="1" ht="10" x14ac:dyDescent="0.2">
      <c r="A44" s="26"/>
      <c r="B44" s="57" t="s">
        <v>11</v>
      </c>
      <c r="C44" s="69">
        <v>2007.2452724362261</v>
      </c>
      <c r="D44" s="69">
        <v>2173.318337200903</v>
      </c>
      <c r="F44" s="28">
        <f t="shared" si="31"/>
        <v>8.2736807028625625E-2</v>
      </c>
      <c r="H44" s="69">
        <v>215.73167830865771</v>
      </c>
      <c r="I44" s="69">
        <v>232.41149379884138</v>
      </c>
      <c r="K44" s="28">
        <f t="shared" si="32"/>
        <v>7.7317414025394271E-2</v>
      </c>
      <c r="M44" s="69">
        <f t="shared" si="34"/>
        <v>2222.9769507448837</v>
      </c>
      <c r="N44" s="69">
        <f t="shared" si="35"/>
        <v>2405.7298309997445</v>
      </c>
      <c r="P44" s="28">
        <f t="shared" si="33"/>
        <v>8.2210875013176921E-2</v>
      </c>
    </row>
    <row r="45" spans="1:16" s="20" customFormat="1" ht="10" x14ac:dyDescent="0.2">
      <c r="A45" s="26"/>
      <c r="B45" s="57" t="s">
        <v>6</v>
      </c>
      <c r="C45" s="69">
        <v>745.00001264307639</v>
      </c>
      <c r="D45" s="69">
        <v>971.67528098008097</v>
      </c>
      <c r="F45" s="28">
        <f t="shared" si="31"/>
        <v>0.30426209998683973</v>
      </c>
      <c r="H45" s="69">
        <v>96.223610863676058</v>
      </c>
      <c r="I45" s="69">
        <v>114.88060934067828</v>
      </c>
      <c r="K45" s="28">
        <f t="shared" si="32"/>
        <v>0.193892105165689</v>
      </c>
      <c r="M45" s="69">
        <f t="shared" si="34"/>
        <v>841.22362350675246</v>
      </c>
      <c r="N45" s="69">
        <f t="shared" si="35"/>
        <v>1086.5558903207593</v>
      </c>
      <c r="P45" s="28">
        <f t="shared" si="33"/>
        <v>0.29163739576321768</v>
      </c>
    </row>
    <row r="46" spans="1:16" s="20" customFormat="1" ht="10" x14ac:dyDescent="0.2">
      <c r="A46" s="26"/>
      <c r="B46" s="56" t="s">
        <v>12</v>
      </c>
      <c r="C46" s="69">
        <v>572.21962318029898</v>
      </c>
      <c r="D46" s="69">
        <v>546.97949366134094</v>
      </c>
      <c r="F46" s="28">
        <f t="shared" si="31"/>
        <v>-4.4109164552375346E-2</v>
      </c>
      <c r="H46" s="69">
        <v>57.979207244434008</v>
      </c>
      <c r="I46" s="69">
        <v>86.841247110381403</v>
      </c>
      <c r="K46" s="28">
        <f t="shared" si="32"/>
        <v>0.49779983614243273</v>
      </c>
      <c r="M46" s="69">
        <f t="shared" si="34"/>
        <v>630.19883042473293</v>
      </c>
      <c r="N46" s="69">
        <f t="shared" si="35"/>
        <v>633.82074077172228</v>
      </c>
      <c r="P46" s="28">
        <f t="shared" si="33"/>
        <v>5.7472501885609262E-3</v>
      </c>
    </row>
    <row r="47" spans="1:16" s="54" customFormat="1" ht="13" x14ac:dyDescent="0.3">
      <c r="A47" s="60"/>
      <c r="B47" s="27" t="s">
        <v>27</v>
      </c>
      <c r="C47" s="68">
        <v>10359.047216923063</v>
      </c>
      <c r="D47" s="68">
        <v>9080.7435980203809</v>
      </c>
      <c r="F47" s="19">
        <f t="shared" si="31"/>
        <v>-0.12339972896487827</v>
      </c>
      <c r="H47" s="68">
        <v>1140.5432061177112</v>
      </c>
      <c r="I47" s="68">
        <v>1113.125174617533</v>
      </c>
      <c r="K47" s="19">
        <f t="shared" si="32"/>
        <v>-2.4039450108607641E-2</v>
      </c>
      <c r="M47" s="68">
        <f>SUM(M48:M50)</f>
        <v>11499.590423040774</v>
      </c>
      <c r="N47" s="68">
        <f>SUM(N48:N50)</f>
        <v>10193.868772637914</v>
      </c>
      <c r="P47" s="19">
        <f t="shared" si="33"/>
        <v>-0.11354505702974382</v>
      </c>
    </row>
    <row r="48" spans="1:16" s="20" customFormat="1" ht="10" x14ac:dyDescent="0.2">
      <c r="A48" s="26"/>
      <c r="B48" s="56" t="s">
        <v>24</v>
      </c>
      <c r="C48" s="69">
        <v>2503.9957405465816</v>
      </c>
      <c r="D48" s="69">
        <v>2330.820629286733</v>
      </c>
      <c r="F48" s="28">
        <f t="shared" si="31"/>
        <v>-6.9159507125218678E-2</v>
      </c>
      <c r="H48" s="69">
        <v>275.75611813665887</v>
      </c>
      <c r="I48" s="69">
        <v>298.88765447612661</v>
      </c>
      <c r="K48" s="28">
        <f t="shared" si="32"/>
        <v>8.388403671973732E-2</v>
      </c>
      <c r="M48" s="69">
        <f t="shared" ref="M48:M53" si="36">C48+H48</f>
        <v>2779.7518586832402</v>
      </c>
      <c r="N48" s="69">
        <f t="shared" ref="N48:N53" si="37">D48+I48</f>
        <v>2629.7082837628595</v>
      </c>
      <c r="P48" s="28">
        <f t="shared" si="33"/>
        <v>-5.3977326951570426E-2</v>
      </c>
    </row>
    <row r="49" spans="1:16" s="20" customFormat="1" ht="10" x14ac:dyDescent="0.2">
      <c r="A49" s="26"/>
      <c r="B49" s="56" t="s">
        <v>23</v>
      </c>
      <c r="C49" s="69">
        <v>855.98224411010278</v>
      </c>
      <c r="D49" s="69">
        <v>759.16959877268175</v>
      </c>
      <c r="F49" s="28">
        <f t="shared" si="31"/>
        <v>-0.11310123078320333</v>
      </c>
      <c r="H49" s="69">
        <v>109.21808173773306</v>
      </c>
      <c r="I49" s="69">
        <v>105.11969857583411</v>
      </c>
      <c r="K49" s="28">
        <f t="shared" si="32"/>
        <v>-3.7524767846962015E-2</v>
      </c>
      <c r="M49" s="69">
        <f t="shared" si="36"/>
        <v>965.20032584783587</v>
      </c>
      <c r="N49" s="69">
        <f t="shared" si="37"/>
        <v>864.2892973485159</v>
      </c>
      <c r="P49" s="28">
        <f t="shared" si="33"/>
        <v>-0.10454931043530191</v>
      </c>
    </row>
    <row r="50" spans="1:16" s="20" customFormat="1" ht="10" x14ac:dyDescent="0.2">
      <c r="A50" s="26"/>
      <c r="B50" s="56" t="s">
        <v>13</v>
      </c>
      <c r="C50" s="69">
        <v>6999.0692322663781</v>
      </c>
      <c r="D50" s="69">
        <v>5990.7533699609658</v>
      </c>
      <c r="F50" s="28">
        <f t="shared" si="31"/>
        <v>-0.14406427895540452</v>
      </c>
      <c r="H50" s="69">
        <v>755.56900624331934</v>
      </c>
      <c r="I50" s="69">
        <v>709.1178215655724</v>
      </c>
      <c r="K50" s="28">
        <f t="shared" si="32"/>
        <v>-6.1478414670159243E-2</v>
      </c>
      <c r="M50" s="69">
        <f t="shared" si="36"/>
        <v>7754.6382385096977</v>
      </c>
      <c r="N50" s="69">
        <f t="shared" si="37"/>
        <v>6699.8711915265385</v>
      </c>
      <c r="P50" s="28">
        <f t="shared" si="33"/>
        <v>-0.13601756968431666</v>
      </c>
    </row>
    <row r="51" spans="1:16" s="54" customFormat="1" ht="13" x14ac:dyDescent="0.3">
      <c r="A51" s="60"/>
      <c r="B51" s="27" t="s">
        <v>7</v>
      </c>
      <c r="C51" s="68">
        <v>458.3978184746187</v>
      </c>
      <c r="D51" s="68">
        <v>568.50060521473597</v>
      </c>
      <c r="F51" s="19">
        <f t="shared" si="31"/>
        <v>0.24019046841562064</v>
      </c>
      <c r="H51" s="68">
        <v>46.178620951810011</v>
      </c>
      <c r="I51" s="68">
        <v>117.14123199454244</v>
      </c>
      <c r="K51" s="19">
        <f t="shared" si="32"/>
        <v>1.5366983591126706</v>
      </c>
      <c r="M51" s="68">
        <f t="shared" si="36"/>
        <v>504.57643942642869</v>
      </c>
      <c r="N51" s="68">
        <f t="shared" si="37"/>
        <v>685.64183720927838</v>
      </c>
      <c r="P51" s="19">
        <f t="shared" si="33"/>
        <v>0.35884631868399097</v>
      </c>
    </row>
    <row r="52" spans="1:16" s="54" customFormat="1" ht="13" x14ac:dyDescent="0.3">
      <c r="A52" s="60"/>
      <c r="B52" s="27" t="s">
        <v>15</v>
      </c>
      <c r="C52" s="68">
        <v>782.4438744752797</v>
      </c>
      <c r="D52" s="68">
        <v>972.56740766231087</v>
      </c>
      <c r="F52" s="19">
        <f t="shared" si="31"/>
        <v>0.24298679993441219</v>
      </c>
      <c r="H52" s="68">
        <v>189.43764761040387</v>
      </c>
      <c r="I52" s="68">
        <v>205.78648273977979</v>
      </c>
      <c r="K52" s="19">
        <f t="shared" si="32"/>
        <v>8.6301932776312817E-2</v>
      </c>
      <c r="M52" s="68">
        <f t="shared" si="36"/>
        <v>971.88152208568363</v>
      </c>
      <c r="N52" s="68">
        <f t="shared" si="37"/>
        <v>1178.3538904020907</v>
      </c>
      <c r="P52" s="19">
        <f t="shared" si="33"/>
        <v>0.21244602724137795</v>
      </c>
    </row>
    <row r="53" spans="1:16" s="54" customFormat="1" ht="13" x14ac:dyDescent="0.3">
      <c r="A53" s="60"/>
      <c r="B53" s="27" t="s">
        <v>12</v>
      </c>
      <c r="C53" s="68">
        <v>294.22751002030833</v>
      </c>
      <c r="D53" s="68">
        <v>249.84329648490092</v>
      </c>
      <c r="F53" s="19">
        <f t="shared" si="31"/>
        <v>-0.15084997841413228</v>
      </c>
      <c r="H53" s="68">
        <v>29.106641982078905</v>
      </c>
      <c r="I53" s="68">
        <v>27.576800855131211</v>
      </c>
      <c r="K53" s="19">
        <f t="shared" si="32"/>
        <v>-5.255986341157548E-2</v>
      </c>
      <c r="M53" s="68">
        <f t="shared" si="36"/>
        <v>323.33415200238721</v>
      </c>
      <c r="N53" s="68">
        <f t="shared" si="37"/>
        <v>277.42009734003216</v>
      </c>
      <c r="P53" s="19">
        <f t="shared" si="33"/>
        <v>-0.14200187137056919</v>
      </c>
    </row>
    <row r="54" spans="1:16" ht="11.25" customHeight="1" thickBot="1" x14ac:dyDescent="0.3">
      <c r="A54" s="22"/>
      <c r="F54" s="22"/>
      <c r="K54" s="22"/>
      <c r="P54" s="22"/>
    </row>
    <row r="55" spans="1:16" ht="16" thickBot="1" x14ac:dyDescent="0.3">
      <c r="A55" s="30"/>
      <c r="B55" s="31" t="s">
        <v>16</v>
      </c>
      <c r="C55" s="61">
        <v>55102.453237830967</v>
      </c>
      <c r="D55" s="62">
        <v>56750.598668006714</v>
      </c>
      <c r="F55" s="32">
        <f>IF(C55,D55/C55-1,"")</f>
        <v>2.9910563565329618E-2</v>
      </c>
      <c r="H55" s="61">
        <v>6374.5013660675977</v>
      </c>
      <c r="I55" s="62">
        <v>7030.0136771767793</v>
      </c>
      <c r="K55" s="32">
        <f>IF(H55,I55/H55-1,"")</f>
        <v>0.10283350390331236</v>
      </c>
      <c r="M55" s="61">
        <f>SUM(M38,M48:M53)</f>
        <v>61476.954603898565</v>
      </c>
      <c r="N55" s="62">
        <f>SUM(N38,N48:N53)</f>
        <v>63780.612345183494</v>
      </c>
      <c r="P55" s="32">
        <f>IF(M55,N55/M55-1,"")</f>
        <v>3.747189098951953E-2</v>
      </c>
    </row>
    <row r="56" spans="1:16" ht="6" customHeight="1" x14ac:dyDescent="0.25">
      <c r="A56" s="33"/>
      <c r="B56" s="34"/>
      <c r="C56" s="35"/>
      <c r="D56" s="35"/>
      <c r="E56" s="36"/>
      <c r="F56" s="33"/>
      <c r="G56" s="36"/>
      <c r="H56" s="35"/>
      <c r="I56" s="35"/>
      <c r="J56" s="36"/>
      <c r="K56" s="33"/>
      <c r="L56" s="36"/>
      <c r="M56" s="35"/>
      <c r="N56" s="35"/>
      <c r="O56" s="36"/>
      <c r="P56" s="33"/>
    </row>
    <row r="57" spans="1:16" ht="16.5" customHeight="1" x14ac:dyDescent="0.25">
      <c r="A57" s="22"/>
      <c r="B57" s="37"/>
      <c r="C57" s="38"/>
      <c r="D57" s="38"/>
      <c r="E57" s="39"/>
      <c r="F57" s="30"/>
      <c r="G57" s="39"/>
      <c r="H57" s="38"/>
      <c r="I57" s="38"/>
      <c r="J57" s="39"/>
      <c r="K57" s="30"/>
      <c r="L57" s="39"/>
      <c r="M57" s="38"/>
      <c r="N57" s="38"/>
      <c r="O57" s="39"/>
      <c r="P57" s="30"/>
    </row>
    <row r="58" spans="1:16" ht="6" customHeight="1" x14ac:dyDescent="0.25">
      <c r="A58" s="33"/>
      <c r="B58" s="40"/>
      <c r="C58" s="38"/>
      <c r="D58" s="38"/>
      <c r="E58" s="39"/>
      <c r="F58" s="41"/>
      <c r="G58" s="39"/>
      <c r="H58" s="38"/>
      <c r="I58" s="38"/>
      <c r="J58" s="39"/>
      <c r="K58" s="41"/>
      <c r="L58" s="39"/>
      <c r="M58" s="38"/>
      <c r="N58" s="38"/>
      <c r="O58" s="39"/>
      <c r="P58" s="41"/>
    </row>
    <row r="59" spans="1:16" ht="16.5" customHeight="1" collapsed="1" x14ac:dyDescent="0.25">
      <c r="A59" s="22"/>
      <c r="B59" s="40"/>
      <c r="C59" s="38"/>
      <c r="D59" s="38"/>
      <c r="E59" s="39"/>
      <c r="F59" s="30"/>
      <c r="G59" s="39"/>
      <c r="H59" s="38"/>
      <c r="I59" s="38"/>
      <c r="J59" s="39"/>
      <c r="K59" s="30"/>
      <c r="L59" s="39"/>
      <c r="M59" s="38"/>
      <c r="N59" s="38"/>
      <c r="O59" s="39"/>
      <c r="P59" s="30"/>
    </row>
    <row r="60" spans="1:16" ht="18" customHeight="1" x14ac:dyDescent="0.25">
      <c r="A60" s="22"/>
      <c r="B60" s="42"/>
      <c r="C60" s="43"/>
      <c r="D60" s="44"/>
      <c r="F60" s="45"/>
      <c r="H60" s="43"/>
      <c r="I60" s="44"/>
      <c r="K60" s="45"/>
      <c r="M60" s="43"/>
      <c r="N60" s="44"/>
      <c r="P60" s="45"/>
    </row>
    <row r="62" spans="1:16" ht="18" x14ac:dyDescent="0.25">
      <c r="B62" s="21" t="s">
        <v>21</v>
      </c>
    </row>
    <row r="63" spans="1:16" ht="45" customHeight="1" x14ac:dyDescent="0.25">
      <c r="A63" s="23"/>
      <c r="C63" s="75" t="str">
        <f>C$35</f>
        <v>I-VII 2025 vs. I-VII 2024</v>
      </c>
      <c r="D63" s="75"/>
      <c r="E63" s="75"/>
      <c r="F63" s="75"/>
      <c r="H63" s="75" t="str">
        <f>H$35</f>
        <v>VIII 2025 vs. VIII 2024</v>
      </c>
      <c r="I63" s="75"/>
      <c r="J63" s="75"/>
      <c r="K63" s="75"/>
      <c r="M63" s="75" t="str">
        <f>M$35</f>
        <v>I-VIII 2025 vs I-VIII 2024</v>
      </c>
      <c r="N63" s="75"/>
      <c r="O63" s="75"/>
      <c r="P63" s="75"/>
    </row>
    <row r="64" spans="1:16" ht="21" x14ac:dyDescent="0.25">
      <c r="A64" s="24"/>
      <c r="C64" s="25" t="str">
        <f>C$37</f>
        <v>I-VII 2024</v>
      </c>
      <c r="D64" s="25" t="str">
        <f>D$37</f>
        <v>I-VII 2025</v>
      </c>
      <c r="F64" s="25" t="str">
        <f>F$37</f>
        <v>I-VII 25/
I-VII 24</v>
      </c>
      <c r="H64" s="25" t="str">
        <f>H$37</f>
        <v>VIII 2024</v>
      </c>
      <c r="I64" s="25" t="str">
        <f>I$37</f>
        <v>VIII 2025</v>
      </c>
      <c r="K64" s="25" t="str">
        <f>K$37</f>
        <v>VIII 2025/
VIII 2024</v>
      </c>
      <c r="M64" s="25" t="str">
        <f>M$37</f>
        <v>I-VIII 2024</v>
      </c>
      <c r="N64" s="25" t="str">
        <f>N$37</f>
        <v>I-VIII 2025</v>
      </c>
      <c r="P64" s="25" t="str">
        <f>P$37</f>
        <v>I-VIII 25/
I-VIII 24</v>
      </c>
    </row>
    <row r="65" spans="1:16" s="54" customFormat="1" ht="13" x14ac:dyDescent="0.3">
      <c r="A65" s="41"/>
      <c r="B65" s="27" t="s">
        <v>14</v>
      </c>
      <c r="C65" s="68">
        <v>2522.1359749642825</v>
      </c>
      <c r="D65" s="68">
        <v>3549.4428416740429</v>
      </c>
      <c r="F65" s="55">
        <f t="shared" ref="F65:F80" si="38">IF(C65,D65/C65-1,"")</f>
        <v>0.40731621011206931</v>
      </c>
      <c r="H65" s="68">
        <v>288.09050268352684</v>
      </c>
      <c r="I65" s="68">
        <v>420.25274390532934</v>
      </c>
      <c r="K65" s="55">
        <f t="shared" ref="K65:K80" si="39">IF(H65,I65/H65-1,"")</f>
        <v>0.45875251002975737</v>
      </c>
      <c r="M65" s="68">
        <f>SUM(M66:M67,M69:M73)</f>
        <v>2810.22647764781</v>
      </c>
      <c r="N65" s="68">
        <f>SUM(N66:N67,N69:N73)</f>
        <v>3969.6955855793726</v>
      </c>
      <c r="P65" s="55">
        <f t="shared" ref="P65:P80" si="40">IF(M65,N65/M65-1,"")</f>
        <v>0.41258920487506434</v>
      </c>
    </row>
    <row r="66" spans="1:16" s="20" customFormat="1" ht="10" x14ac:dyDescent="0.2">
      <c r="A66" s="26"/>
      <c r="B66" s="56" t="s">
        <v>0</v>
      </c>
      <c r="C66" s="69">
        <v>1398.8524210194639</v>
      </c>
      <c r="D66" s="69">
        <v>2263.6759365467356</v>
      </c>
      <c r="F66" s="28">
        <f t="shared" si="38"/>
        <v>0.61823785163627232</v>
      </c>
      <c r="H66" s="69">
        <v>190.1070851651439</v>
      </c>
      <c r="I66" s="69">
        <v>248.48646664426917</v>
      </c>
      <c r="K66" s="28">
        <f t="shared" si="39"/>
        <v>0.30708682650313501</v>
      </c>
      <c r="M66" s="69">
        <f>C66+H66</f>
        <v>1588.9595061846078</v>
      </c>
      <c r="N66" s="69">
        <f>D66+I66</f>
        <v>2512.1624031910046</v>
      </c>
      <c r="P66" s="28">
        <f t="shared" si="40"/>
        <v>0.58101096561181831</v>
      </c>
    </row>
    <row r="67" spans="1:16" s="20" customFormat="1" ht="10" x14ac:dyDescent="0.2">
      <c r="A67" s="26"/>
      <c r="B67" s="56" t="s">
        <v>8</v>
      </c>
      <c r="C67" s="69">
        <v>251.09780432432518</v>
      </c>
      <c r="D67" s="69">
        <v>238.81668649471484</v>
      </c>
      <c r="F67" s="28">
        <f t="shared" si="38"/>
        <v>-4.8909698205674812E-2</v>
      </c>
      <c r="H67" s="69">
        <v>26.671775286615954</v>
      </c>
      <c r="I67" s="69">
        <v>30.798716334132497</v>
      </c>
      <c r="K67" s="28">
        <f t="shared" si="39"/>
        <v>0.15473064702923867</v>
      </c>
      <c r="M67" s="69">
        <f>C67+H67</f>
        <v>277.76957961094115</v>
      </c>
      <c r="N67" s="69">
        <f>D67+I67</f>
        <v>269.61540282884732</v>
      </c>
      <c r="P67" s="28">
        <f t="shared" si="40"/>
        <v>-2.9355902808057666E-2</v>
      </c>
    </row>
    <row r="68" spans="1:16" x14ac:dyDescent="0.25">
      <c r="A68" s="58"/>
      <c r="B68" s="29" t="s">
        <v>9</v>
      </c>
      <c r="C68" s="70">
        <v>853.30874940425031</v>
      </c>
      <c r="D68" s="70">
        <v>1018.302189854573</v>
      </c>
      <c r="F68" s="59">
        <f t="shared" si="38"/>
        <v>0.19335725851342223</v>
      </c>
      <c r="H68" s="70">
        <v>69.296140420240164</v>
      </c>
      <c r="I68" s="70">
        <v>135.84955176823843</v>
      </c>
      <c r="K68" s="59">
        <f t="shared" si="39"/>
        <v>0.96042017555943415</v>
      </c>
      <c r="M68" s="70">
        <f>M69+M70+M71+M72</f>
        <v>922.60488982449044</v>
      </c>
      <c r="N68" s="70">
        <f>N69+N70+N71+N72</f>
        <v>1154.1517416228114</v>
      </c>
      <c r="P68" s="59">
        <f t="shared" si="40"/>
        <v>0.25097076153841846</v>
      </c>
    </row>
    <row r="69" spans="1:16" s="20" customFormat="1" ht="10" x14ac:dyDescent="0.2">
      <c r="A69" s="26"/>
      <c r="B69" s="57" t="s">
        <v>10</v>
      </c>
      <c r="C69" s="69">
        <v>123.10328201423465</v>
      </c>
      <c r="D69" s="69">
        <v>131.97273242016641</v>
      </c>
      <c r="F69" s="28">
        <f t="shared" si="38"/>
        <v>7.2048854106961713E-2</v>
      </c>
      <c r="H69" s="69">
        <v>14.016872064635336</v>
      </c>
      <c r="I69" s="69">
        <v>12.201510349375591</v>
      </c>
      <c r="K69" s="28">
        <f t="shared" si="39"/>
        <v>-0.12951261214974741</v>
      </c>
      <c r="M69" s="69">
        <f t="shared" ref="M69:M73" si="41">C69+H69</f>
        <v>137.12015407886997</v>
      </c>
      <c r="N69" s="69">
        <f t="shared" ref="N69:N73" si="42">D69+I69</f>
        <v>144.17424276954199</v>
      </c>
      <c r="P69" s="28">
        <f t="shared" si="40"/>
        <v>5.1444579668533441E-2</v>
      </c>
    </row>
    <row r="70" spans="1:16" s="20" customFormat="1" ht="10" x14ac:dyDescent="0.2">
      <c r="A70" s="26"/>
      <c r="B70" s="57" t="s">
        <v>4</v>
      </c>
      <c r="C70" s="69">
        <v>504.47829901975365</v>
      </c>
      <c r="D70" s="69">
        <v>556.78987494297553</v>
      </c>
      <c r="F70" s="28">
        <f t="shared" si="38"/>
        <v>0.10369440276195818</v>
      </c>
      <c r="H70" s="69">
        <v>32.233325828453971</v>
      </c>
      <c r="I70" s="69">
        <v>77.122822929911521</v>
      </c>
      <c r="K70" s="28">
        <f t="shared" si="39"/>
        <v>1.3926424266723152</v>
      </c>
      <c r="M70" s="69">
        <f t="shared" si="41"/>
        <v>536.71162484820763</v>
      </c>
      <c r="N70" s="69">
        <f t="shared" si="42"/>
        <v>633.91269787288707</v>
      </c>
      <c r="P70" s="28">
        <f t="shared" si="40"/>
        <v>0.1811048401498101</v>
      </c>
    </row>
    <row r="71" spans="1:16" s="20" customFormat="1" ht="10" x14ac:dyDescent="0.2">
      <c r="A71" s="26"/>
      <c r="B71" s="57" t="s">
        <v>11</v>
      </c>
      <c r="C71" s="69">
        <v>206.07971325893683</v>
      </c>
      <c r="D71" s="69">
        <v>234.60852673910682</v>
      </c>
      <c r="F71" s="28">
        <f t="shared" si="38"/>
        <v>0.1384358170390303</v>
      </c>
      <c r="H71" s="69">
        <v>20.533982464657512</v>
      </c>
      <c r="I71" s="69">
        <v>29.883907111630773</v>
      </c>
      <c r="K71" s="28">
        <f t="shared" si="39"/>
        <v>0.45533907818739383</v>
      </c>
      <c r="M71" s="69">
        <f t="shared" si="41"/>
        <v>226.61369572359433</v>
      </c>
      <c r="N71" s="69">
        <f t="shared" si="42"/>
        <v>264.4924338507376</v>
      </c>
      <c r="P71" s="28">
        <f t="shared" si="40"/>
        <v>0.16715114241526163</v>
      </c>
    </row>
    <row r="72" spans="1:16" s="20" customFormat="1" ht="10" x14ac:dyDescent="0.2">
      <c r="A72" s="26"/>
      <c r="B72" s="57" t="s">
        <v>6</v>
      </c>
      <c r="C72" s="69">
        <v>19.647455111325193</v>
      </c>
      <c r="D72" s="69">
        <v>94.931055752324255</v>
      </c>
      <c r="F72" s="28">
        <f t="shared" si="38"/>
        <v>3.8317227454869744</v>
      </c>
      <c r="H72" s="69">
        <v>2.5119600624933387</v>
      </c>
      <c r="I72" s="69">
        <v>16.641311377320541</v>
      </c>
      <c r="K72" s="28">
        <f t="shared" si="39"/>
        <v>5.6248311928982631</v>
      </c>
      <c r="M72" s="69">
        <f t="shared" si="41"/>
        <v>22.15941517381853</v>
      </c>
      <c r="N72" s="69">
        <f t="shared" si="42"/>
        <v>111.57236712964479</v>
      </c>
      <c r="P72" s="28">
        <f t="shared" si="40"/>
        <v>4.0349869910586875</v>
      </c>
    </row>
    <row r="73" spans="1:16" s="20" customFormat="1" ht="10" x14ac:dyDescent="0.2">
      <c r="A73" s="26"/>
      <c r="B73" s="56" t="s">
        <v>12</v>
      </c>
      <c r="C73" s="69">
        <v>18.877000216243232</v>
      </c>
      <c r="D73" s="69">
        <v>28.648028778019778</v>
      </c>
      <c r="F73" s="28">
        <f t="shared" si="38"/>
        <v>0.51761553476959743</v>
      </c>
      <c r="H73" s="69">
        <v>2.0155018115268062</v>
      </c>
      <c r="I73" s="69">
        <v>5.118009158689186</v>
      </c>
      <c r="K73" s="28">
        <f t="shared" si="39"/>
        <v>1.5393225297138944</v>
      </c>
      <c r="M73" s="69">
        <f t="shared" si="41"/>
        <v>20.892502027770039</v>
      </c>
      <c r="N73" s="69">
        <f t="shared" si="42"/>
        <v>33.766037936708962</v>
      </c>
      <c r="P73" s="28">
        <f t="shared" si="40"/>
        <v>0.61617971326878829</v>
      </c>
    </row>
    <row r="74" spans="1:16" s="54" customFormat="1" ht="13" x14ac:dyDescent="0.3">
      <c r="A74" s="60"/>
      <c r="B74" s="27" t="s">
        <v>27</v>
      </c>
      <c r="C74" s="68">
        <v>4947.4308681047214</v>
      </c>
      <c r="D74" s="68">
        <v>5869.0235115555906</v>
      </c>
      <c r="F74" s="19">
        <f t="shared" si="38"/>
        <v>0.18627701286181209</v>
      </c>
      <c r="H74" s="68">
        <v>721.65029159569679</v>
      </c>
      <c r="I74" s="68">
        <v>938.73326669224502</v>
      </c>
      <c r="K74" s="19">
        <f t="shared" si="39"/>
        <v>0.30081464335937458</v>
      </c>
      <c r="M74" s="68">
        <f>SUM(M75:M77)</f>
        <v>5669.0811597004185</v>
      </c>
      <c r="N74" s="68">
        <f>SUM(N75:N77)</f>
        <v>6807.7567782478345</v>
      </c>
      <c r="P74" s="19">
        <f t="shared" si="40"/>
        <v>0.2008571735825333</v>
      </c>
    </row>
    <row r="75" spans="1:16" s="20" customFormat="1" ht="10" x14ac:dyDescent="0.2">
      <c r="A75" s="26"/>
      <c r="B75" s="56" t="s">
        <v>24</v>
      </c>
      <c r="C75" s="69">
        <v>583.14628086979155</v>
      </c>
      <c r="D75" s="69">
        <v>434.72484388128555</v>
      </c>
      <c r="F75" s="28">
        <f t="shared" si="38"/>
        <v>-0.25451836332922861</v>
      </c>
      <c r="H75" s="69">
        <v>101.14607731870549</v>
      </c>
      <c r="I75" s="69">
        <v>68.218668320887787</v>
      </c>
      <c r="K75" s="28">
        <f t="shared" si="39"/>
        <v>-0.3255431141839078</v>
      </c>
      <c r="M75" s="69">
        <f t="shared" ref="M75:M80" si="43">C75+H75</f>
        <v>684.29235818849702</v>
      </c>
      <c r="N75" s="69">
        <f t="shared" ref="N75:N80" si="44">D75+I75</f>
        <v>502.94351220217334</v>
      </c>
      <c r="P75" s="28">
        <f t="shared" si="40"/>
        <v>-0.26501661726341952</v>
      </c>
    </row>
    <row r="76" spans="1:16" s="20" customFormat="1" ht="10" x14ac:dyDescent="0.2">
      <c r="A76" s="26"/>
      <c r="B76" s="56" t="s">
        <v>23</v>
      </c>
      <c r="C76" s="69">
        <v>2780.2368856991629</v>
      </c>
      <c r="D76" s="69">
        <v>3815.6127930921921</v>
      </c>
      <c r="F76" s="28">
        <f t="shared" si="38"/>
        <v>0.3724056438207628</v>
      </c>
      <c r="H76" s="69">
        <v>399.4664724212808</v>
      </c>
      <c r="I76" s="69">
        <v>655.89384204471969</v>
      </c>
      <c r="K76" s="28">
        <f t="shared" si="39"/>
        <v>0.64192463529957622</v>
      </c>
      <c r="M76" s="69">
        <f t="shared" si="43"/>
        <v>3179.7033581204437</v>
      </c>
      <c r="N76" s="69">
        <f t="shared" si="44"/>
        <v>4471.5066351369114</v>
      </c>
      <c r="P76" s="28">
        <f t="shared" si="40"/>
        <v>0.40626534350049126</v>
      </c>
    </row>
    <row r="77" spans="1:16" s="20" customFormat="1" ht="10" x14ac:dyDescent="0.2">
      <c r="A77" s="26"/>
      <c r="B77" s="56" t="s">
        <v>13</v>
      </c>
      <c r="C77" s="69">
        <v>1584.0477015357671</v>
      </c>
      <c r="D77" s="69">
        <v>1618.6858745821128</v>
      </c>
      <c r="F77" s="28">
        <f t="shared" si="38"/>
        <v>2.1866874976532058E-2</v>
      </c>
      <c r="H77" s="69">
        <v>221.03774185571049</v>
      </c>
      <c r="I77" s="69">
        <v>214.62075632663755</v>
      </c>
      <c r="K77" s="28">
        <f t="shared" si="39"/>
        <v>-2.9031175740393822E-2</v>
      </c>
      <c r="M77" s="69">
        <f t="shared" si="43"/>
        <v>1805.0854433914776</v>
      </c>
      <c r="N77" s="69">
        <f t="shared" si="44"/>
        <v>1833.3066309087503</v>
      </c>
      <c r="P77" s="28">
        <f t="shared" si="40"/>
        <v>1.5634266854564816E-2</v>
      </c>
    </row>
    <row r="78" spans="1:16" s="54" customFormat="1" ht="13" x14ac:dyDescent="0.3">
      <c r="A78" s="60"/>
      <c r="B78" s="27" t="s">
        <v>7</v>
      </c>
      <c r="C78" s="68">
        <v>88.148976491166863</v>
      </c>
      <c r="D78" s="68">
        <v>129.5717440117846</v>
      </c>
      <c r="F78" s="19">
        <f t="shared" si="38"/>
        <v>0.46991773664857672</v>
      </c>
      <c r="H78" s="68">
        <v>10.618717644672804</v>
      </c>
      <c r="I78" s="68">
        <v>17.320996230668083</v>
      </c>
      <c r="K78" s="19">
        <f t="shared" si="39"/>
        <v>0.63117589244476013</v>
      </c>
      <c r="M78" s="68">
        <f t="shared" si="43"/>
        <v>98.767694135839662</v>
      </c>
      <c r="N78" s="68">
        <f t="shared" si="44"/>
        <v>146.89274024245267</v>
      </c>
      <c r="P78" s="19">
        <f t="shared" si="40"/>
        <v>0.48725493216865501</v>
      </c>
    </row>
    <row r="79" spans="1:16" s="54" customFormat="1" ht="13" x14ac:dyDescent="0.3">
      <c r="A79" s="60"/>
      <c r="B79" s="27" t="s">
        <v>15</v>
      </c>
      <c r="C79" s="68">
        <v>94.416636816937796</v>
      </c>
      <c r="D79" s="68">
        <v>98.779905175525982</v>
      </c>
      <c r="F79" s="19">
        <f t="shared" si="38"/>
        <v>4.6212918672882131E-2</v>
      </c>
      <c r="H79" s="68">
        <v>8.0172692954631302</v>
      </c>
      <c r="I79" s="68">
        <v>10.970484183441545</v>
      </c>
      <c r="K79" s="19">
        <f t="shared" si="39"/>
        <v>0.36835670340393856</v>
      </c>
      <c r="M79" s="68">
        <f t="shared" si="43"/>
        <v>102.43390611240093</v>
      </c>
      <c r="N79" s="68">
        <f t="shared" si="44"/>
        <v>109.75038935896752</v>
      </c>
      <c r="P79" s="19">
        <f t="shared" si="40"/>
        <v>7.1426381402835526E-2</v>
      </c>
    </row>
    <row r="80" spans="1:16" s="54" customFormat="1" ht="13" x14ac:dyDescent="0.3">
      <c r="A80" s="60"/>
      <c r="B80" s="27" t="s">
        <v>12</v>
      </c>
      <c r="C80" s="68">
        <v>27.115406842691755</v>
      </c>
      <c r="D80" s="68">
        <v>36.593378598647838</v>
      </c>
      <c r="F80" s="19">
        <f t="shared" si="38"/>
        <v>0.34954193425685665</v>
      </c>
      <c r="H80" s="68">
        <v>19.694826561770256</v>
      </c>
      <c r="I80" s="68">
        <v>6.2498605176570319</v>
      </c>
      <c r="K80" s="19">
        <f t="shared" si="39"/>
        <v>-0.68266486135050952</v>
      </c>
      <c r="M80" s="68">
        <f t="shared" si="43"/>
        <v>46.810233404462011</v>
      </c>
      <c r="N80" s="68">
        <f t="shared" si="44"/>
        <v>42.843239116304872</v>
      </c>
      <c r="P80" s="19">
        <f t="shared" si="40"/>
        <v>-8.4746304379225812E-2</v>
      </c>
    </row>
    <row r="81" spans="1:16" ht="11.25" customHeight="1" thickBot="1" x14ac:dyDescent="0.3">
      <c r="A81" s="22"/>
      <c r="F81" s="22"/>
      <c r="K81" s="22"/>
      <c r="P81" s="22"/>
    </row>
    <row r="82" spans="1:16" ht="16" thickBot="1" x14ac:dyDescent="0.3">
      <c r="A82" s="30"/>
      <c r="B82" s="31" t="s">
        <v>17</v>
      </c>
      <c r="C82" s="61">
        <v>7679.2478632198017</v>
      </c>
      <c r="D82" s="62">
        <v>9683.4113810155905</v>
      </c>
      <c r="F82" s="32">
        <f>IF(C82,D82/C82-1,"")</f>
        <v>0.2609843507454479</v>
      </c>
      <c r="H82" s="61">
        <v>1048.0716077811296</v>
      </c>
      <c r="I82" s="62">
        <v>1393.5273515293411</v>
      </c>
      <c r="K82" s="32">
        <f>IF(H82,I82/H82-1,"")</f>
        <v>0.3296108216112974</v>
      </c>
      <c r="M82" s="61">
        <f>SUM(M65,M75:M80)</f>
        <v>8727.319471000932</v>
      </c>
      <c r="N82" s="62">
        <f>SUM(N65,N75:N80)</f>
        <v>11076.938732544932</v>
      </c>
      <c r="P82" s="32">
        <f>IF(M82,N82/M82-1,"")</f>
        <v>0.26922576506466811</v>
      </c>
    </row>
    <row r="83" spans="1:16" ht="6" customHeight="1" x14ac:dyDescent="0.25">
      <c r="A83" s="33"/>
      <c r="B83" s="34"/>
      <c r="C83" s="35"/>
      <c r="D83" s="35"/>
      <c r="E83" s="36"/>
      <c r="F83" s="33"/>
      <c r="G83" s="36"/>
      <c r="H83" s="35"/>
      <c r="I83" s="35"/>
      <c r="J83" s="36"/>
      <c r="K83" s="33"/>
      <c r="L83" s="36"/>
      <c r="M83" s="35"/>
      <c r="N83" s="35"/>
      <c r="O83" s="36"/>
      <c r="P83" s="33"/>
    </row>
    <row r="84" spans="1:16" ht="16.5" customHeight="1" x14ac:dyDescent="0.25">
      <c r="A84" s="22"/>
      <c r="B84" s="37"/>
      <c r="C84" s="38"/>
      <c r="D84" s="38"/>
      <c r="E84" s="39"/>
      <c r="F84" s="30"/>
      <c r="G84" s="39"/>
      <c r="H84" s="38"/>
      <c r="I84" s="38"/>
      <c r="J84" s="39"/>
      <c r="K84" s="30"/>
      <c r="L84" s="39"/>
      <c r="M84" s="38"/>
      <c r="N84" s="38"/>
      <c r="O84" s="39"/>
      <c r="P84" s="30"/>
    </row>
    <row r="85" spans="1:16" ht="6" customHeight="1" x14ac:dyDescent="0.25">
      <c r="A85" s="33"/>
      <c r="B85" s="40"/>
      <c r="C85" s="38"/>
      <c r="D85" s="38"/>
      <c r="E85" s="39"/>
      <c r="F85" s="41"/>
      <c r="G85" s="39"/>
      <c r="H85" s="38"/>
      <c r="I85" s="38"/>
      <c r="J85" s="39"/>
      <c r="K85" s="41"/>
      <c r="L85" s="39"/>
      <c r="M85" s="38"/>
      <c r="N85" s="38"/>
      <c r="O85" s="39"/>
      <c r="P85" s="41"/>
    </row>
    <row r="86" spans="1:16" ht="16.5" customHeight="1" collapsed="1" x14ac:dyDescent="0.25">
      <c r="A86" s="22"/>
      <c r="B86" s="40"/>
      <c r="C86" s="38"/>
      <c r="D86" s="38"/>
      <c r="E86" s="39"/>
      <c r="F86" s="30"/>
      <c r="G86" s="39"/>
      <c r="H86" s="38"/>
      <c r="I86" s="38"/>
      <c r="J86" s="39"/>
      <c r="K86" s="30"/>
      <c r="L86" s="39"/>
      <c r="M86" s="38"/>
      <c r="N86" s="38"/>
      <c r="O86" s="39"/>
      <c r="P86" s="30"/>
    </row>
    <row r="87" spans="1:16" ht="18" customHeight="1" x14ac:dyDescent="0.25">
      <c r="A87" s="22"/>
      <c r="B87" s="46"/>
      <c r="C87" s="47"/>
      <c r="D87" s="47"/>
      <c r="E87" s="39"/>
      <c r="F87" s="48"/>
      <c r="G87" s="39"/>
      <c r="H87" s="47"/>
      <c r="I87" s="47"/>
      <c r="J87" s="39"/>
      <c r="K87" s="48"/>
      <c r="L87" s="39"/>
      <c r="M87" s="47"/>
      <c r="N87" s="47"/>
      <c r="O87" s="39"/>
      <c r="P87" s="48"/>
    </row>
    <row r="88" spans="1:16" ht="18" customHeight="1" x14ac:dyDescent="0.25">
      <c r="A88" s="22"/>
      <c r="B88" s="40"/>
      <c r="C88" s="38"/>
      <c r="D88" s="38"/>
      <c r="E88" s="39"/>
      <c r="F88" s="30"/>
      <c r="G88" s="39"/>
      <c r="H88" s="38"/>
      <c r="I88" s="38"/>
      <c r="J88" s="39"/>
      <c r="K88" s="30"/>
      <c r="L88" s="39"/>
      <c r="M88" s="38"/>
      <c r="N88" s="38"/>
      <c r="O88" s="39"/>
      <c r="P88" s="30"/>
    </row>
    <row r="89" spans="1:16" x14ac:dyDescent="0.25">
      <c r="F89" s="22"/>
      <c r="K89" s="22"/>
      <c r="P89" s="22"/>
    </row>
    <row r="90" spans="1:16" x14ac:dyDescent="0.25">
      <c r="F90" s="22"/>
      <c r="K90" s="22"/>
      <c r="P90" s="22"/>
    </row>
    <row r="91" spans="1:16" ht="45" customHeight="1" x14ac:dyDescent="0.25">
      <c r="A91" s="23"/>
      <c r="F91" s="22"/>
      <c r="K91" s="22"/>
      <c r="P91" s="22"/>
    </row>
    <row r="92" spans="1:16" x14ac:dyDescent="0.25">
      <c r="A92" s="24"/>
      <c r="F92" s="22"/>
      <c r="K92" s="22"/>
      <c r="P92" s="22"/>
    </row>
    <row r="93" spans="1:16" s="54" customFormat="1" ht="13" x14ac:dyDescent="0.3">
      <c r="A93" s="41"/>
    </row>
    <row r="94" spans="1:16" s="20" customFormat="1" ht="10" x14ac:dyDescent="0.2">
      <c r="A94" s="26"/>
    </row>
    <row r="95" spans="1:16" s="20" customFormat="1" ht="10" x14ac:dyDescent="0.2">
      <c r="A95" s="26"/>
    </row>
    <row r="96" spans="1:16" x14ac:dyDescent="0.25">
      <c r="A96" s="58"/>
      <c r="F96" s="22"/>
      <c r="K96" s="22"/>
      <c r="P96" s="22"/>
    </row>
    <row r="97" spans="1:16" s="20" customFormat="1" ht="10" x14ac:dyDescent="0.2">
      <c r="A97" s="26"/>
    </row>
    <row r="98" spans="1:16" s="20" customFormat="1" ht="10" x14ac:dyDescent="0.2">
      <c r="A98" s="26"/>
    </row>
    <row r="99" spans="1:16" s="20" customFormat="1" ht="10" x14ac:dyDescent="0.2">
      <c r="A99" s="26"/>
    </row>
    <row r="100" spans="1:16" s="20" customFormat="1" ht="10" x14ac:dyDescent="0.2">
      <c r="A100" s="26"/>
    </row>
    <row r="101" spans="1:16" s="20" customFormat="1" ht="10" x14ac:dyDescent="0.2">
      <c r="A101" s="26"/>
    </row>
    <row r="102" spans="1:16" s="54" customFormat="1" ht="13" x14ac:dyDescent="0.3">
      <c r="A102" s="60"/>
    </row>
    <row r="103" spans="1:16" s="20" customFormat="1" ht="10" x14ac:dyDescent="0.2">
      <c r="A103" s="26"/>
    </row>
    <row r="104" spans="1:16" s="20" customFormat="1" ht="10" x14ac:dyDescent="0.2">
      <c r="A104" s="26"/>
    </row>
    <row r="105" spans="1:16" s="20" customFormat="1" ht="10" x14ac:dyDescent="0.2">
      <c r="A105" s="26"/>
    </row>
    <row r="106" spans="1:16" s="54" customFormat="1" ht="13" x14ac:dyDescent="0.3">
      <c r="A106" s="60"/>
    </row>
    <row r="107" spans="1:16" s="54" customFormat="1" ht="13" x14ac:dyDescent="0.3">
      <c r="A107" s="60"/>
    </row>
    <row r="108" spans="1:16" s="54" customFormat="1" ht="13" x14ac:dyDescent="0.3">
      <c r="A108" s="60"/>
    </row>
    <row r="109" spans="1:16" ht="11.25" customHeight="1" x14ac:dyDescent="0.25">
      <c r="A109" s="22"/>
      <c r="F109" s="22"/>
      <c r="K109" s="22"/>
      <c r="P109" s="22"/>
    </row>
    <row r="110" spans="1:16" ht="15.5" x14ac:dyDescent="0.25">
      <c r="A110" s="30"/>
      <c r="F110" s="22"/>
      <c r="K110" s="22"/>
      <c r="P110" s="22"/>
    </row>
    <row r="111" spans="1:16" ht="6" customHeight="1" x14ac:dyDescent="0.25">
      <c r="A111" s="33"/>
      <c r="B111" s="34"/>
      <c r="C111" s="35"/>
      <c r="D111" s="35"/>
      <c r="E111" s="36"/>
      <c r="F111" s="33"/>
      <c r="G111" s="36"/>
      <c r="H111" s="35"/>
      <c r="I111" s="35"/>
      <c r="J111" s="36"/>
      <c r="K111" s="33"/>
      <c r="L111" s="36"/>
      <c r="M111" s="35"/>
      <c r="N111" s="35"/>
      <c r="O111" s="36"/>
      <c r="P111" s="33"/>
    </row>
    <row r="112" spans="1:16" ht="16.5" customHeight="1" x14ac:dyDescent="0.25">
      <c r="A112" s="22"/>
      <c r="B112" s="37"/>
      <c r="C112" s="38"/>
      <c r="D112" s="38"/>
      <c r="E112" s="39"/>
      <c r="F112" s="30"/>
      <c r="G112" s="39"/>
      <c r="H112" s="38"/>
      <c r="I112" s="38"/>
      <c r="J112" s="39"/>
      <c r="K112" s="30"/>
      <c r="L112" s="39"/>
      <c r="M112" s="38"/>
      <c r="N112" s="38"/>
      <c r="O112" s="39"/>
      <c r="P112" s="30"/>
    </row>
    <row r="113" spans="1:16" ht="6" customHeight="1" x14ac:dyDescent="0.25">
      <c r="A113" s="33"/>
      <c r="B113" s="40"/>
      <c r="C113" s="38"/>
      <c r="D113" s="38"/>
      <c r="E113" s="39"/>
      <c r="F113" s="41"/>
      <c r="G113" s="39"/>
      <c r="H113" s="38"/>
      <c r="I113" s="38"/>
      <c r="J113" s="39"/>
      <c r="K113" s="41"/>
      <c r="L113" s="39"/>
      <c r="M113" s="38"/>
      <c r="N113" s="38"/>
      <c r="O113" s="39"/>
      <c r="P113" s="41"/>
    </row>
    <row r="114" spans="1:16" ht="16.5" customHeight="1" x14ac:dyDescent="0.25">
      <c r="A114" s="22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30"/>
    </row>
    <row r="115" spans="1:16" ht="18" customHeight="1" x14ac:dyDescent="0.25">
      <c r="A115" s="22"/>
      <c r="B115" s="16"/>
      <c r="C115" s="18"/>
      <c r="D115" s="72"/>
      <c r="E115" s="17"/>
      <c r="F115" s="49"/>
      <c r="G115" s="17"/>
      <c r="H115" s="18"/>
      <c r="I115" s="72"/>
      <c r="J115" s="17"/>
      <c r="K115" s="49"/>
      <c r="L115" s="17"/>
      <c r="M115" s="18"/>
      <c r="N115" s="18"/>
      <c r="O115" s="17"/>
      <c r="P115" s="49"/>
    </row>
    <row r="116" spans="1:16" ht="18" customHeight="1" x14ac:dyDescent="0.25">
      <c r="A116" s="22"/>
      <c r="B116" s="16"/>
      <c r="C116" s="15"/>
      <c r="D116" s="72"/>
      <c r="E116" s="17"/>
      <c r="F116" s="50"/>
      <c r="G116" s="17"/>
      <c r="H116" s="15"/>
      <c r="I116" s="72"/>
      <c r="J116" s="17"/>
      <c r="K116" s="50"/>
      <c r="L116" s="17"/>
      <c r="M116" s="15"/>
      <c r="N116" s="15"/>
      <c r="O116" s="17"/>
      <c r="P116" s="50"/>
    </row>
    <row r="117" spans="1:16" ht="18" customHeight="1" x14ac:dyDescent="0.25">
      <c r="A117" s="22"/>
      <c r="B117" s="16"/>
      <c r="C117" s="15"/>
      <c r="D117" s="15"/>
      <c r="E117" s="17"/>
      <c r="F117" s="50"/>
      <c r="G117" s="17"/>
      <c r="H117" s="15"/>
      <c r="I117" s="15"/>
      <c r="J117" s="17"/>
      <c r="K117" s="50"/>
      <c r="L117" s="17"/>
      <c r="M117" s="15"/>
      <c r="N117" s="15"/>
      <c r="O117" s="17"/>
      <c r="P117" s="50"/>
    </row>
    <row r="118" spans="1:16" ht="18" customHeight="1" x14ac:dyDescent="0.25">
      <c r="A118" s="22"/>
      <c r="B118" s="51"/>
      <c r="C118" s="52"/>
      <c r="D118" s="52"/>
      <c r="E118" s="39"/>
      <c r="F118" s="50"/>
      <c r="G118" s="39"/>
      <c r="H118" s="52"/>
      <c r="I118" s="52"/>
      <c r="J118" s="39"/>
      <c r="K118" s="50"/>
      <c r="L118" s="39"/>
      <c r="M118" s="52"/>
      <c r="N118" s="52"/>
      <c r="O118" s="39"/>
      <c r="P118" s="50"/>
    </row>
    <row r="119" spans="1:16" x14ac:dyDescent="0.25">
      <c r="A119" s="45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</row>
    <row r="120" spans="1:16" s="39" customFormat="1" x14ac:dyDescent="0.25">
      <c r="A120" s="53"/>
      <c r="F120" s="53"/>
      <c r="K120" s="53"/>
      <c r="P120" s="53"/>
    </row>
    <row r="121" spans="1:16" s="39" customFormat="1" ht="44.15" customHeight="1" x14ac:dyDescent="0.25">
      <c r="A121" s="53"/>
      <c r="F121" s="53"/>
      <c r="K121" s="53"/>
      <c r="P121" s="53"/>
    </row>
    <row r="122" spans="1:16" s="39" customFormat="1" x14ac:dyDescent="0.25">
      <c r="A122" s="53"/>
      <c r="F122" s="53"/>
      <c r="K122" s="53"/>
      <c r="P122" s="53"/>
    </row>
    <row r="129" spans="2:15" s="20" customFormat="1" x14ac:dyDescent="0.25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5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5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5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5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5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  <row r="135" spans="2:15" s="20" customFormat="1" x14ac:dyDescent="0.25">
      <c r="B135" s="22"/>
      <c r="C135" s="22"/>
      <c r="D135" s="22"/>
      <c r="E135" s="22"/>
      <c r="G135" s="22"/>
      <c r="H135" s="22"/>
      <c r="I135" s="22"/>
      <c r="J135" s="22"/>
      <c r="L135" s="22"/>
      <c r="M135" s="22"/>
      <c r="N135" s="22"/>
      <c r="O135" s="22"/>
    </row>
    <row r="136" spans="2:15" s="20" customFormat="1" x14ac:dyDescent="0.25">
      <c r="B136" s="22"/>
      <c r="C136" s="22"/>
      <c r="D136" s="22"/>
      <c r="E136" s="22"/>
      <c r="G136" s="22"/>
      <c r="H136" s="22"/>
      <c r="I136" s="22"/>
      <c r="J136" s="22"/>
      <c r="L136" s="22"/>
      <c r="M136" s="22"/>
      <c r="N136" s="22"/>
      <c r="O136" s="22"/>
    </row>
    <row r="137" spans="2:15" s="20" customFormat="1" x14ac:dyDescent="0.25">
      <c r="B137" s="22"/>
      <c r="C137" s="22"/>
      <c r="D137" s="22"/>
      <c r="E137" s="22"/>
      <c r="G137" s="22"/>
      <c r="H137" s="22"/>
      <c r="I137" s="22"/>
      <c r="J137" s="22"/>
      <c r="L137" s="22"/>
      <c r="M137" s="22"/>
      <c r="N137" s="22"/>
      <c r="O137" s="22"/>
    </row>
    <row r="138" spans="2:15" s="20" customFormat="1" x14ac:dyDescent="0.25">
      <c r="B138" s="22"/>
      <c r="C138" s="22"/>
      <c r="D138" s="22"/>
      <c r="E138" s="22"/>
      <c r="G138" s="22"/>
      <c r="H138" s="22"/>
      <c r="I138" s="22"/>
      <c r="J138" s="22"/>
      <c r="L138" s="22"/>
      <c r="M138" s="22"/>
      <c r="N138" s="22"/>
      <c r="O138" s="22"/>
    </row>
    <row r="139" spans="2:15" s="20" customFormat="1" x14ac:dyDescent="0.25">
      <c r="B139" s="22"/>
      <c r="C139" s="22"/>
      <c r="D139" s="22"/>
      <c r="E139" s="22"/>
      <c r="G139" s="22"/>
      <c r="H139" s="22"/>
      <c r="I139" s="22"/>
      <c r="J139" s="22"/>
      <c r="L139" s="22"/>
      <c r="M139" s="22"/>
      <c r="N139" s="22"/>
      <c r="O139" s="22"/>
    </row>
    <row r="140" spans="2:15" s="20" customFormat="1" x14ac:dyDescent="0.25">
      <c r="B140" s="22"/>
      <c r="C140" s="22"/>
      <c r="D140" s="22"/>
      <c r="E140" s="22"/>
      <c r="G140" s="22"/>
      <c r="H140" s="22"/>
      <c r="I140" s="22"/>
      <c r="J140" s="22"/>
      <c r="L140" s="22"/>
      <c r="M140" s="22"/>
      <c r="N140" s="22"/>
      <c r="O140" s="22"/>
    </row>
    <row r="141" spans="2:15" s="20" customFormat="1" x14ac:dyDescent="0.25">
      <c r="B141" s="22"/>
      <c r="C141" s="22"/>
      <c r="D141" s="22"/>
      <c r="E141" s="22"/>
      <c r="G141" s="22"/>
      <c r="H141" s="22"/>
      <c r="I141" s="22"/>
      <c r="J141" s="22"/>
      <c r="L141" s="22"/>
      <c r="M141" s="22"/>
      <c r="N141" s="22"/>
      <c r="O141" s="22"/>
    </row>
    <row r="142" spans="2:15" s="20" customFormat="1" x14ac:dyDescent="0.25">
      <c r="B142" s="22"/>
      <c r="C142" s="22"/>
      <c r="D142" s="22"/>
      <c r="E142" s="22"/>
      <c r="G142" s="22"/>
      <c r="H142" s="22"/>
      <c r="I142" s="22"/>
      <c r="J142" s="22"/>
      <c r="L142" s="22"/>
      <c r="M142" s="22"/>
      <c r="N142" s="22"/>
      <c r="O142" s="22"/>
    </row>
    <row r="143" spans="2:15" s="20" customFormat="1" x14ac:dyDescent="0.25">
      <c r="B143" s="22"/>
      <c r="C143" s="22"/>
      <c r="D143" s="22"/>
      <c r="E143" s="22"/>
      <c r="G143" s="22"/>
      <c r="H143" s="22"/>
      <c r="I143" s="22"/>
      <c r="J143" s="22"/>
      <c r="L143" s="22"/>
      <c r="M143" s="22"/>
      <c r="N143" s="22"/>
      <c r="O143" s="22"/>
    </row>
    <row r="144" spans="2:15" s="20" customFormat="1" x14ac:dyDescent="0.25">
      <c r="B144" s="22"/>
      <c r="C144" s="22"/>
      <c r="D144" s="22"/>
      <c r="E144" s="22"/>
      <c r="G144" s="22"/>
      <c r="H144" s="22"/>
      <c r="I144" s="22"/>
      <c r="J144" s="22"/>
      <c r="L144" s="22"/>
      <c r="M144" s="22"/>
      <c r="N144" s="22"/>
      <c r="O144" s="22"/>
    </row>
    <row r="145" spans="2:15" s="20" customFormat="1" x14ac:dyDescent="0.25">
      <c r="B145" s="22"/>
      <c r="C145" s="22"/>
      <c r="D145" s="22"/>
      <c r="E145" s="22"/>
      <c r="G145" s="22"/>
      <c r="H145" s="22"/>
      <c r="I145" s="22"/>
      <c r="J145" s="22"/>
      <c r="L145" s="22"/>
      <c r="M145" s="22"/>
      <c r="N145" s="22"/>
      <c r="O145" s="22"/>
    </row>
    <row r="146" spans="2:15" s="20" customFormat="1" x14ac:dyDescent="0.25">
      <c r="B146" s="22"/>
      <c r="C146" s="22"/>
      <c r="D146" s="22"/>
      <c r="E146" s="22"/>
      <c r="G146" s="22"/>
      <c r="H146" s="22"/>
      <c r="I146" s="22"/>
      <c r="J146" s="22"/>
      <c r="L146" s="22"/>
      <c r="M146" s="22"/>
      <c r="N146" s="22"/>
      <c r="O146" s="22"/>
    </row>
    <row r="147" spans="2:15" s="20" customFormat="1" x14ac:dyDescent="0.25">
      <c r="B147" s="22"/>
      <c r="C147" s="22"/>
      <c r="D147" s="22"/>
      <c r="E147" s="22"/>
      <c r="G147" s="22"/>
      <c r="H147" s="22"/>
      <c r="I147" s="22"/>
      <c r="J147" s="22"/>
      <c r="L147" s="22"/>
      <c r="M147" s="22"/>
      <c r="N147" s="22"/>
      <c r="O147" s="22"/>
    </row>
    <row r="148" spans="2:15" s="20" customFormat="1" x14ac:dyDescent="0.25">
      <c r="B148" s="22"/>
      <c r="C148" s="22"/>
      <c r="D148" s="22"/>
      <c r="E148" s="22"/>
      <c r="G148" s="22"/>
      <c r="H148" s="22"/>
      <c r="I148" s="22"/>
      <c r="J148" s="22"/>
      <c r="L148" s="22"/>
      <c r="M148" s="22"/>
      <c r="N148" s="22"/>
      <c r="O148" s="22"/>
    </row>
    <row r="149" spans="2:15" s="20" customFormat="1" x14ac:dyDescent="0.25">
      <c r="B149" s="22"/>
      <c r="C149" s="22"/>
      <c r="D149" s="22"/>
      <c r="E149" s="22"/>
      <c r="G149" s="22"/>
      <c r="H149" s="22"/>
      <c r="I149" s="22"/>
      <c r="J149" s="22"/>
      <c r="L149" s="22"/>
      <c r="M149" s="22"/>
      <c r="N149" s="22"/>
      <c r="O149" s="22"/>
    </row>
    <row r="150" spans="2:15" s="20" customFormat="1" x14ac:dyDescent="0.25">
      <c r="B150" s="22"/>
      <c r="C150" s="22"/>
      <c r="D150" s="22"/>
      <c r="E150" s="22"/>
      <c r="G150" s="22"/>
      <c r="H150" s="22"/>
      <c r="I150" s="22"/>
      <c r="J150" s="22"/>
      <c r="L150" s="22"/>
      <c r="M150" s="22"/>
      <c r="N150" s="22"/>
      <c r="O150" s="22"/>
    </row>
    <row r="151" spans="2:15" s="20" customFormat="1" x14ac:dyDescent="0.25">
      <c r="B151" s="22"/>
      <c r="C151" s="22"/>
      <c r="D151" s="22"/>
      <c r="E151" s="22"/>
      <c r="G151" s="22"/>
      <c r="H151" s="22"/>
      <c r="I151" s="22"/>
      <c r="J151" s="22"/>
      <c r="L151" s="22"/>
      <c r="M151" s="22"/>
      <c r="N151" s="22"/>
      <c r="O151" s="22"/>
    </row>
    <row r="152" spans="2:15" s="20" customFormat="1" x14ac:dyDescent="0.25">
      <c r="B152" s="22"/>
      <c r="C152" s="22"/>
      <c r="D152" s="22"/>
      <c r="E152" s="22"/>
      <c r="G152" s="22"/>
      <c r="H152" s="22"/>
      <c r="I152" s="22"/>
      <c r="J152" s="22"/>
      <c r="L152" s="22"/>
      <c r="M152" s="22"/>
      <c r="N152" s="22"/>
      <c r="O152" s="22"/>
    </row>
    <row r="153" spans="2:15" s="20" customFormat="1" x14ac:dyDescent="0.25">
      <c r="B153" s="22"/>
      <c r="C153" s="22"/>
      <c r="D153" s="22"/>
      <c r="E153" s="22"/>
      <c r="G153" s="22"/>
      <c r="H153" s="22"/>
      <c r="I153" s="22"/>
      <c r="J153" s="22"/>
      <c r="L153" s="22"/>
      <c r="M153" s="22"/>
      <c r="N153" s="22"/>
      <c r="O153" s="22"/>
    </row>
    <row r="154" spans="2:15" s="20" customFormat="1" x14ac:dyDescent="0.25">
      <c r="B154" s="22"/>
      <c r="C154" s="22"/>
      <c r="D154" s="22"/>
      <c r="E154" s="22"/>
      <c r="G154" s="22"/>
      <c r="H154" s="22"/>
      <c r="I154" s="22"/>
      <c r="J154" s="22"/>
      <c r="L154" s="22"/>
      <c r="M154" s="22"/>
      <c r="N154" s="22"/>
      <c r="O154" s="22"/>
    </row>
    <row r="155" spans="2:15" s="20" customFormat="1" x14ac:dyDescent="0.25">
      <c r="B155" s="22"/>
      <c r="C155" s="22"/>
      <c r="D155" s="22"/>
      <c r="E155" s="22"/>
      <c r="G155" s="22"/>
      <c r="H155" s="22"/>
      <c r="I155" s="22"/>
      <c r="J155" s="22"/>
      <c r="L155" s="22"/>
      <c r="M155" s="22"/>
      <c r="N155" s="22"/>
      <c r="O155" s="22"/>
    </row>
    <row r="156" spans="2:15" s="20" customFormat="1" x14ac:dyDescent="0.25">
      <c r="B156" s="22"/>
      <c r="C156" s="22"/>
      <c r="D156" s="22"/>
      <c r="E156" s="22"/>
      <c r="G156" s="22"/>
      <c r="H156" s="22"/>
      <c r="I156" s="22"/>
      <c r="J156" s="22"/>
      <c r="L156" s="22"/>
      <c r="M156" s="22"/>
      <c r="N156" s="22"/>
      <c r="O156" s="22"/>
    </row>
    <row r="157" spans="2:15" s="20" customFormat="1" x14ac:dyDescent="0.25">
      <c r="B157" s="22"/>
      <c r="C157" s="22"/>
      <c r="D157" s="22"/>
      <c r="E157" s="22"/>
      <c r="G157" s="22"/>
      <c r="H157" s="22"/>
      <c r="I157" s="22"/>
      <c r="J157" s="22"/>
      <c r="L157" s="22"/>
      <c r="M157" s="22"/>
      <c r="N157" s="22"/>
      <c r="O157" s="22"/>
    </row>
    <row r="158" spans="2:15" s="20" customFormat="1" x14ac:dyDescent="0.25">
      <c r="B158" s="22"/>
      <c r="C158" s="22"/>
      <c r="D158" s="22"/>
      <c r="E158" s="22"/>
      <c r="G158" s="22"/>
      <c r="H158" s="22"/>
      <c r="I158" s="22"/>
      <c r="J158" s="22"/>
      <c r="L158" s="22"/>
      <c r="M158" s="22"/>
      <c r="N158" s="22"/>
      <c r="O158" s="22"/>
    </row>
    <row r="159" spans="2:15" s="20" customFormat="1" x14ac:dyDescent="0.25">
      <c r="B159" s="22"/>
      <c r="C159" s="22"/>
      <c r="D159" s="22"/>
      <c r="E159" s="22"/>
      <c r="G159" s="22"/>
      <c r="H159" s="22"/>
      <c r="I159" s="22"/>
      <c r="J159" s="22"/>
      <c r="L159" s="22"/>
      <c r="M159" s="22"/>
      <c r="N159" s="22"/>
      <c r="O159" s="22"/>
    </row>
    <row r="160" spans="2:15" s="20" customFormat="1" x14ac:dyDescent="0.25">
      <c r="B160" s="22"/>
      <c r="C160" s="22"/>
      <c r="D160" s="22"/>
      <c r="E160" s="22"/>
      <c r="G160" s="22"/>
      <c r="H160" s="22"/>
      <c r="I160" s="22"/>
      <c r="J160" s="22"/>
      <c r="L160" s="22"/>
      <c r="M160" s="22"/>
      <c r="N160" s="22"/>
      <c r="O160" s="22"/>
    </row>
    <row r="161" spans="2:15" s="20" customFormat="1" x14ac:dyDescent="0.25">
      <c r="B161" s="22"/>
      <c r="C161" s="22"/>
      <c r="D161" s="22"/>
      <c r="E161" s="22"/>
      <c r="G161" s="22"/>
      <c r="H161" s="22"/>
      <c r="I161" s="22"/>
      <c r="J161" s="22"/>
      <c r="L161" s="22"/>
      <c r="M161" s="22"/>
      <c r="N161" s="22"/>
      <c r="O161" s="22"/>
    </row>
    <row r="162" spans="2:15" s="20" customFormat="1" x14ac:dyDescent="0.25">
      <c r="B162" s="22"/>
      <c r="C162" s="22"/>
      <c r="D162" s="22"/>
      <c r="E162" s="22"/>
      <c r="G162" s="22"/>
      <c r="H162" s="22"/>
      <c r="I162" s="22"/>
      <c r="J162" s="22"/>
      <c r="L162" s="22"/>
      <c r="M162" s="22"/>
      <c r="N162" s="22"/>
      <c r="O162" s="22"/>
    </row>
    <row r="163" spans="2:15" s="20" customFormat="1" x14ac:dyDescent="0.25">
      <c r="B163" s="22"/>
      <c r="C163" s="22"/>
      <c r="D163" s="22"/>
      <c r="E163" s="22"/>
      <c r="G163" s="22"/>
      <c r="H163" s="22"/>
      <c r="I163" s="22"/>
      <c r="J163" s="22"/>
      <c r="L163" s="22"/>
      <c r="M163" s="22"/>
      <c r="N163" s="22"/>
      <c r="O163" s="22"/>
    </row>
    <row r="164" spans="2:15" s="20" customFormat="1" x14ac:dyDescent="0.25">
      <c r="B164" s="22"/>
      <c r="C164" s="22"/>
      <c r="D164" s="22"/>
      <c r="E164" s="22"/>
      <c r="G164" s="22"/>
      <c r="H164" s="22"/>
      <c r="I164" s="22"/>
      <c r="J164" s="22"/>
      <c r="L164" s="22"/>
      <c r="M164" s="22"/>
      <c r="N164" s="22"/>
      <c r="O164" s="22"/>
    </row>
  </sheetData>
  <mergeCells count="9">
    <mergeCell ref="C35:F35"/>
    <mergeCell ref="C63:F63"/>
    <mergeCell ref="C7:F7"/>
    <mergeCell ref="M35:P35"/>
    <mergeCell ref="M63:P63"/>
    <mergeCell ref="M7:P7"/>
    <mergeCell ref="H7:K7"/>
    <mergeCell ref="H35:K35"/>
    <mergeCell ref="H63:K6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01D7D712-C4C8-43F3-9A83-E283ACC4E24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summary_08 2025</vt:lpstr>
      <vt:lpstr>szacunek rynku_08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2025-09-18T11:31:16Z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</Properties>
</file>