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12-2025\"/>
    </mc:Choice>
  </mc:AlternateContent>
  <xr:revisionPtr revIDLastSave="0" documentId="13_ncr:1_{2E086686-04BD-4E6E-9054-EAE11021E034}" xr6:coauthVersionLast="47" xr6:coauthVersionMax="47" xr10:uidLastSave="{00000000-0000-0000-0000-000000000000}"/>
  <bookViews>
    <workbookView xWindow="28680" yWindow="-120" windowWidth="29040" windowHeight="15720" xr2:uid="{F1CC8EDD-1C25-43E5-9B9B-3C8840B5E161}"/>
  </bookViews>
  <sheets>
    <sheet name="zielone aktywa I-IV kw 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7" i="3" l="1"/>
  <c r="M37" i="3"/>
  <c r="K37" i="3"/>
  <c r="F37" i="3"/>
  <c r="N36" i="3"/>
  <c r="M36" i="3"/>
  <c r="K36" i="3"/>
  <c r="F36" i="3"/>
  <c r="N35" i="3"/>
  <c r="M35" i="3"/>
  <c r="K35" i="3"/>
  <c r="F35" i="3"/>
  <c r="N34" i="3"/>
  <c r="M34" i="3"/>
  <c r="K34" i="3"/>
  <c r="F34" i="3"/>
  <c r="N33" i="3"/>
  <c r="M33" i="3"/>
  <c r="K33" i="3"/>
  <c r="F33" i="3"/>
  <c r="I32" i="3"/>
  <c r="H32" i="3"/>
  <c r="D32" i="3"/>
  <c r="C32" i="3"/>
  <c r="D31" i="3"/>
  <c r="C31" i="3"/>
  <c r="N27" i="3"/>
  <c r="M27" i="3"/>
  <c r="K27" i="3"/>
  <c r="F27" i="3"/>
  <c r="N26" i="3"/>
  <c r="M26" i="3"/>
  <c r="K26" i="3"/>
  <c r="F26" i="3"/>
  <c r="I25" i="3"/>
  <c r="H25" i="3"/>
  <c r="D25" i="3"/>
  <c r="C25" i="3"/>
  <c r="N24" i="3"/>
  <c r="M24" i="3"/>
  <c r="K24" i="3"/>
  <c r="F24" i="3"/>
  <c r="N23" i="3"/>
  <c r="M23" i="3"/>
  <c r="K23" i="3"/>
  <c r="F23" i="3"/>
  <c r="I22" i="3"/>
  <c r="H22" i="3"/>
  <c r="D22" i="3"/>
  <c r="C22" i="3"/>
  <c r="N21" i="3"/>
  <c r="M21" i="3"/>
  <c r="K21" i="3"/>
  <c r="F21" i="3"/>
  <c r="N20" i="3"/>
  <c r="M20" i="3"/>
  <c r="K20" i="3"/>
  <c r="F20" i="3"/>
  <c r="I19" i="3"/>
  <c r="H19" i="3"/>
  <c r="D19" i="3"/>
  <c r="C19" i="3"/>
  <c r="N18" i="3"/>
  <c r="M18" i="3"/>
  <c r="K18" i="3"/>
  <c r="F18" i="3"/>
  <c r="N17" i="3"/>
  <c r="M17" i="3"/>
  <c r="K17" i="3"/>
  <c r="F17" i="3"/>
  <c r="I16" i="3"/>
  <c r="H16" i="3"/>
  <c r="D16" i="3"/>
  <c r="C16" i="3"/>
  <c r="N15" i="3"/>
  <c r="M15" i="3"/>
  <c r="K15" i="3"/>
  <c r="F15" i="3"/>
  <c r="N14" i="3"/>
  <c r="M14" i="3"/>
  <c r="K14" i="3"/>
  <c r="F14" i="3"/>
  <c r="I13" i="3"/>
  <c r="H13" i="3"/>
  <c r="D13" i="3"/>
  <c r="C13" i="3"/>
  <c r="N12" i="3"/>
  <c r="M12" i="3"/>
  <c r="K12" i="3"/>
  <c r="F12" i="3"/>
  <c r="N11" i="3"/>
  <c r="M11" i="3"/>
  <c r="K11" i="3"/>
  <c r="F11" i="3"/>
  <c r="I10" i="3"/>
  <c r="H10" i="3"/>
  <c r="D10" i="3"/>
  <c r="C10" i="3"/>
  <c r="N8" i="3"/>
  <c r="N31" i="3" s="1"/>
  <c r="M8" i="3"/>
  <c r="M31" i="3" s="1"/>
  <c r="I8" i="3"/>
  <c r="I31" i="3" s="1"/>
  <c r="H8" i="3"/>
  <c r="H31" i="3" s="1"/>
  <c r="F32" i="3" l="1"/>
  <c r="K13" i="3"/>
  <c r="P24" i="3"/>
  <c r="M22" i="3"/>
  <c r="K22" i="3"/>
  <c r="N22" i="3"/>
  <c r="N25" i="3"/>
  <c r="I29" i="3"/>
  <c r="I39" i="3" s="1"/>
  <c r="N13" i="3"/>
  <c r="P12" i="3"/>
  <c r="M10" i="3"/>
  <c r="P14" i="3"/>
  <c r="F13" i="3"/>
  <c r="K25" i="3"/>
  <c r="P26" i="3"/>
  <c r="P20" i="3"/>
  <c r="K19" i="3"/>
  <c r="K16" i="3"/>
  <c r="M16" i="3"/>
  <c r="N16" i="3"/>
  <c r="H29" i="3"/>
  <c r="N10" i="3"/>
  <c r="K32" i="3"/>
  <c r="P33" i="3"/>
  <c r="P35" i="3"/>
  <c r="P36" i="3"/>
  <c r="M32" i="3"/>
  <c r="N32" i="3"/>
  <c r="P37" i="3"/>
  <c r="P27" i="3"/>
  <c r="M25" i="3"/>
  <c r="P23" i="3"/>
  <c r="P21" i="3"/>
  <c r="F19" i="3"/>
  <c r="M19" i="3"/>
  <c r="P18" i="3"/>
  <c r="P17" i="3"/>
  <c r="P15" i="3"/>
  <c r="M13" i="3"/>
  <c r="P11" i="3"/>
  <c r="F25" i="3"/>
  <c r="F10" i="3"/>
  <c r="P34" i="3"/>
  <c r="F22" i="3"/>
  <c r="C29" i="3"/>
  <c r="C39" i="3" s="1"/>
  <c r="F16" i="3"/>
  <c r="N19" i="3"/>
  <c r="D29" i="3"/>
  <c r="K10" i="3"/>
  <c r="P13" i="3" l="1"/>
  <c r="P25" i="3"/>
  <c r="P22" i="3"/>
  <c r="P19" i="3"/>
  <c r="K29" i="3"/>
  <c r="P16" i="3"/>
  <c r="H39" i="3"/>
  <c r="K39" i="3" s="1"/>
  <c r="P10" i="3"/>
  <c r="P32" i="3"/>
  <c r="M29" i="3"/>
  <c r="M39" i="3" s="1"/>
  <c r="N29" i="3"/>
  <c r="N39" i="3" s="1"/>
  <c r="D39" i="3"/>
  <c r="F39" i="3" s="1"/>
  <c r="F29" i="3"/>
  <c r="P29" i="3" l="1"/>
  <c r="P39" i="3"/>
</calcChain>
</file>

<file path=xl/sharedStrings.xml><?xml version="1.0" encoding="utf-8"?>
<sst xmlns="http://schemas.openxmlformats.org/spreadsheetml/2006/main" count="39" uniqueCount="34">
  <si>
    <t>Finansowanie leasingiem</t>
  </si>
  <si>
    <t>osobowe - zeroemisyjne</t>
  </si>
  <si>
    <t>osobowe - hybryda plug-in</t>
  </si>
  <si>
    <t>o masie do 3,5 tony - zeroemisyjne</t>
  </si>
  <si>
    <t>o masie do 3,5 tony - hybryda plug-in</t>
  </si>
  <si>
    <t>o masie powyżej 3,5 tony - zeroemisyjne</t>
  </si>
  <si>
    <t>o masie powyżej 3,5 tony - hybryda plug-in</t>
  </si>
  <si>
    <t>ciągniki siodłowe - zeroemisyjne</t>
  </si>
  <si>
    <t>ciągniki siodłowe - hybryda plug-in</t>
  </si>
  <si>
    <t>autobusy - zeroemisyjne</t>
  </si>
  <si>
    <t>autobusy - hybryda plug-in</t>
  </si>
  <si>
    <t>inne - zeroemisyjne</t>
  </si>
  <si>
    <t>inne - hybryda plug-in</t>
  </si>
  <si>
    <t>fotowoltaika</t>
  </si>
  <si>
    <t>wiatraki i turbiny wiatrowe</t>
  </si>
  <si>
    <t>stacje ładowania pojazdów elektrycznych (na użytek własny i komercyjny)</t>
  </si>
  <si>
    <t>Finansowanie pożyczką</t>
  </si>
  <si>
    <t>Finansowanie leasing &amp; pożyczka</t>
  </si>
  <si>
    <t>Osobowe 
- suma aktywów zielonych</t>
  </si>
  <si>
    <t>o masie do 3,5 tony 
- suma aktywów zielonych</t>
  </si>
  <si>
    <t>o masie powyzej 3,5 tony 
- suma aktywów zielonych</t>
  </si>
  <si>
    <t>ciagniki siodlowe 
- suma aktywów zielonych</t>
  </si>
  <si>
    <t>autobusy 
- suma aktywów zielonych</t>
  </si>
  <si>
    <t>inne pojazdy 
- suma aktywów zielonych</t>
  </si>
  <si>
    <t>MiU
- suma aktywów zielonych</t>
  </si>
  <si>
    <t>Ruchomości razem
- suma aktywów zielonych</t>
  </si>
  <si>
    <t>Pojazdy razem
- suma aktywów zielonych</t>
  </si>
  <si>
    <t>zmiana [r/r]</t>
  </si>
  <si>
    <t>magazyny energii</t>
  </si>
  <si>
    <t>pompy ciepła</t>
  </si>
  <si>
    <t>I-IV kw. 2024</t>
  </si>
  <si>
    <t>I-IV kw. 2025</t>
  </si>
  <si>
    <t>Związek Polskiego Leasingu, Warszawa 10-02-2026</t>
  </si>
  <si>
    <t>Finansowanie zielonych aktywów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</si>
</sst>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</fills>
  <borders count="8">
    <border>
      <left/>
      <right/>
      <top/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thin">
        <color rgb="FF7E93A5"/>
      </left>
      <right style="thin">
        <color rgb="FF7E93A5"/>
      </right>
      <top style="thin">
        <color rgb="FF7E93A5"/>
      </top>
      <bottom/>
      <diagonal/>
    </border>
    <border>
      <left style="thin">
        <color rgb="FF7E93A5"/>
      </left>
      <right style="thin">
        <color rgb="FF7E93A5"/>
      </right>
      <top/>
      <bottom style="thin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/>
      <right/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Border="0"/>
  </cellStyleXfs>
  <cellXfs count="34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/>
    </xf>
    <xf numFmtId="165" fontId="2" fillId="0" borderId="0" xfId="1" applyNumberFormat="1" applyFont="1" applyBorder="1" applyAlignment="1">
      <alignment vertical="center"/>
    </xf>
    <xf numFmtId="0" fontId="5" fillId="0" borderId="0" xfId="0" applyFont="1"/>
    <xf numFmtId="0" fontId="7" fillId="0" borderId="0" xfId="0" applyFont="1" applyAlignment="1">
      <alignment wrapText="1"/>
    </xf>
    <xf numFmtId="0" fontId="7" fillId="0" borderId="0" xfId="0" applyFont="1"/>
    <xf numFmtId="165" fontId="0" fillId="0" borderId="1" xfId="1" applyNumberFormat="1" applyFont="1" applyBorder="1" applyAlignment="1">
      <alignment vertical="center"/>
    </xf>
    <xf numFmtId="0" fontId="8" fillId="2" borderId="2" xfId="2" applyFont="1" applyFill="1" applyBorder="1" applyAlignment="1">
      <alignment horizontal="center" vertical="center" wrapText="1"/>
    </xf>
    <xf numFmtId="165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 wrapText="1"/>
    </xf>
    <xf numFmtId="164" fontId="0" fillId="0" borderId="3" xfId="0" applyNumberFormat="1" applyBorder="1" applyAlignment="1">
      <alignment vertical="center"/>
    </xf>
    <xf numFmtId="165" fontId="0" fillId="0" borderId="3" xfId="1" applyNumberFormat="1" applyFont="1" applyBorder="1" applyAlignment="1">
      <alignment vertical="center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4" fontId="0" fillId="0" borderId="1" xfId="0" applyNumberFormat="1" applyBorder="1"/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vertical="center" wrapText="1"/>
    </xf>
    <xf numFmtId="164" fontId="9" fillId="0" borderId="5" xfId="0" applyNumberFormat="1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65" fontId="9" fillId="0" borderId="7" xfId="1" applyNumberFormat="1" applyFont="1" applyBorder="1" applyAlignment="1">
      <alignment vertical="center"/>
    </xf>
    <xf numFmtId="164" fontId="9" fillId="0" borderId="4" xfId="0" applyNumberFormat="1" applyFont="1" applyBorder="1" applyAlignment="1">
      <alignment vertical="center"/>
    </xf>
    <xf numFmtId="0" fontId="0" fillId="0" borderId="1" xfId="0" applyBorder="1" applyAlignment="1">
      <alignment wrapText="1"/>
    </xf>
    <xf numFmtId="165" fontId="0" fillId="0" borderId="1" xfId="1" applyNumberFormat="1" applyFont="1" applyBorder="1"/>
    <xf numFmtId="0" fontId="0" fillId="0" borderId="3" xfId="0" applyBorder="1" applyAlignment="1">
      <alignment wrapText="1"/>
    </xf>
    <xf numFmtId="164" fontId="0" fillId="0" borderId="3" xfId="0" applyNumberFormat="1" applyBorder="1"/>
    <xf numFmtId="165" fontId="0" fillId="0" borderId="3" xfId="1" applyNumberFormat="1" applyFont="1" applyBorder="1"/>
    <xf numFmtId="0" fontId="8" fillId="0" borderId="0" xfId="2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Normalny" xfId="0" builtinId="0"/>
    <cellStyle name="Normalny_Leasing market at the end of 2005" xfId="2" xr:uid="{BA51D5F0-93B2-4953-85BE-32F85AF12BA3}"/>
    <cellStyle name="Procentowy" xfId="1" builtinId="5"/>
  </cellStyles>
  <dxfs count="0"/>
  <tableStyles count="0" defaultTableStyle="TableStyleMedium2" defaultPivotStyle="PivotStyleLight16"/>
  <colors>
    <mruColors>
      <color rgb="FF7E93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4D358-0F82-4390-945E-182C47D04712}">
  <sheetPr>
    <pageSetUpPr autoPageBreaks="0"/>
  </sheetPr>
  <dimension ref="B2:P39"/>
  <sheetViews>
    <sheetView showGridLines="0" tabSelected="1" workbookViewId="0">
      <selection activeCell="B6" sqref="B6"/>
    </sheetView>
  </sheetViews>
  <sheetFormatPr defaultRowHeight="15" x14ac:dyDescent="0.25"/>
  <cols>
    <col min="1" max="1" width="4.42578125" customWidth="1"/>
    <col min="2" max="2" width="43.42578125" customWidth="1"/>
    <col min="3" max="4" width="10.7109375" customWidth="1"/>
    <col min="5" max="5" width="1.5703125" customWidth="1"/>
    <col min="6" max="6" width="10.7109375" customWidth="1"/>
    <col min="8" max="9" width="10.7109375" customWidth="1"/>
    <col min="10" max="10" width="1.5703125" customWidth="1"/>
    <col min="11" max="11" width="10.7109375" customWidth="1"/>
    <col min="13" max="14" width="10.7109375" customWidth="1"/>
    <col min="15" max="15" width="1.5703125" customWidth="1"/>
    <col min="16" max="16" width="10.7109375" customWidth="1"/>
  </cols>
  <sheetData>
    <row r="2" spans="2:16" ht="21" x14ac:dyDescent="0.35">
      <c r="B2" s="7" t="s">
        <v>32</v>
      </c>
    </row>
    <row r="4" spans="2:16" ht="21" x14ac:dyDescent="0.35">
      <c r="B4" s="7" t="s">
        <v>33</v>
      </c>
    </row>
    <row r="6" spans="2:16" s="2" customFormat="1" ht="55.5" customHeight="1" x14ac:dyDescent="0.25">
      <c r="C6" s="33" t="s">
        <v>0</v>
      </c>
      <c r="D6" s="33"/>
      <c r="E6" s="33"/>
      <c r="F6" s="33"/>
      <c r="H6" s="33" t="s">
        <v>16</v>
      </c>
      <c r="I6" s="33"/>
      <c r="J6" s="33"/>
      <c r="K6" s="33"/>
      <c r="M6" s="33" t="s">
        <v>17</v>
      </c>
      <c r="N6" s="33"/>
      <c r="O6" s="33"/>
      <c r="P6" s="33"/>
    </row>
    <row r="8" spans="2:16" s="9" customFormat="1" ht="31.5" x14ac:dyDescent="0.25">
      <c r="B8" s="8"/>
      <c r="C8" s="11" t="s">
        <v>30</v>
      </c>
      <c r="D8" s="11" t="s">
        <v>31</v>
      </c>
      <c r="F8" s="11" t="s">
        <v>27</v>
      </c>
      <c r="H8" s="11" t="str">
        <f>C8</f>
        <v>I-IV kw. 2024</v>
      </c>
      <c r="I8" s="11" t="str">
        <f>D8</f>
        <v>I-IV kw. 2025</v>
      </c>
      <c r="K8" s="11" t="s">
        <v>27</v>
      </c>
      <c r="M8" s="11" t="str">
        <f>C8</f>
        <v>I-IV kw. 2024</v>
      </c>
      <c r="N8" s="11" t="str">
        <f>D8</f>
        <v>I-IV kw. 2025</v>
      </c>
      <c r="P8" s="11" t="s">
        <v>27</v>
      </c>
    </row>
    <row r="9" spans="2:16" s="9" customFormat="1" ht="7.5" customHeight="1" thickBot="1" x14ac:dyDescent="0.3">
      <c r="B9" s="8"/>
      <c r="C9" s="32"/>
      <c r="D9" s="32"/>
      <c r="F9" s="32"/>
      <c r="H9" s="32"/>
      <c r="I9" s="32"/>
      <c r="K9" s="32"/>
      <c r="M9" s="32"/>
      <c r="N9" s="32"/>
      <c r="P9" s="32"/>
    </row>
    <row r="10" spans="2:16" s="21" customFormat="1" ht="32.25" thickBot="1" x14ac:dyDescent="0.3">
      <c r="B10" s="22" t="s">
        <v>18</v>
      </c>
      <c r="C10" s="23">
        <f>C11+C12</f>
        <v>4168.8771566219166</v>
      </c>
      <c r="D10" s="23">
        <f>D11+D12</f>
        <v>5710.4047239386964</v>
      </c>
      <c r="E10" s="24"/>
      <c r="F10" s="25">
        <f t="shared" ref="F10:F11" si="0">IFERROR(D10/C10-1,"")</f>
        <v>0.3697704464302074</v>
      </c>
      <c r="H10" s="26">
        <f>H11+H12</f>
        <v>72.314614592513578</v>
      </c>
      <c r="I10" s="23">
        <f>I11+I12</f>
        <v>123.81556434702797</v>
      </c>
      <c r="J10" s="24"/>
      <c r="K10" s="25">
        <f t="shared" ref="K10:K11" si="1">IFERROR(I10/H10-1,"")</f>
        <v>0.71217899790682226</v>
      </c>
      <c r="M10" s="26">
        <f>C10+H10</f>
        <v>4241.1917712144304</v>
      </c>
      <c r="N10" s="23">
        <f>D10+I10</f>
        <v>5834.2202882857246</v>
      </c>
      <c r="O10" s="24"/>
      <c r="P10" s="25">
        <f t="shared" ref="P10:P11" si="2">IFERROR(N10/M10-1,"")</f>
        <v>0.37560869750889458</v>
      </c>
    </row>
    <row r="11" spans="2:16" s="3" customFormat="1" x14ac:dyDescent="0.25">
      <c r="B11" s="13" t="s">
        <v>1</v>
      </c>
      <c r="C11" s="14">
        <v>2159.8602077193309</v>
      </c>
      <c r="D11" s="14">
        <v>2797.7728284934628</v>
      </c>
      <c r="F11" s="15">
        <f t="shared" si="0"/>
        <v>0.29534903161521053</v>
      </c>
      <c r="H11" s="14">
        <v>36.724288732556225</v>
      </c>
      <c r="I11" s="14">
        <v>52.855593469865084</v>
      </c>
      <c r="K11" s="15">
        <f t="shared" si="1"/>
        <v>0.43925438161062047</v>
      </c>
      <c r="M11" s="14">
        <f t="shared" ref="M11:N27" si="3">C11+H11</f>
        <v>2196.5844964518869</v>
      </c>
      <c r="N11" s="14">
        <f t="shared" si="3"/>
        <v>2850.628421963328</v>
      </c>
      <c r="P11" s="15">
        <f t="shared" si="2"/>
        <v>0.29775495846752498</v>
      </c>
    </row>
    <row r="12" spans="2:16" s="3" customFormat="1" ht="15.75" thickBot="1" x14ac:dyDescent="0.3">
      <c r="B12" s="16" t="s">
        <v>2</v>
      </c>
      <c r="C12" s="17">
        <v>2009.0169489025857</v>
      </c>
      <c r="D12" s="17">
        <v>2912.6318954452336</v>
      </c>
      <c r="F12" s="15">
        <f>IFERROR(D12/C12-1,"")</f>
        <v>0.44977965319617752</v>
      </c>
      <c r="H12" s="17">
        <v>35.590325859957353</v>
      </c>
      <c r="I12" s="17">
        <v>70.959970877162888</v>
      </c>
      <c r="K12" s="15">
        <f>IFERROR(I12/H12-1,"")</f>
        <v>0.99379941494157253</v>
      </c>
      <c r="M12" s="17">
        <f t="shared" si="3"/>
        <v>2044.6072747625431</v>
      </c>
      <c r="N12" s="17">
        <f t="shared" si="3"/>
        <v>2983.5918663223965</v>
      </c>
      <c r="P12" s="15">
        <f>IFERROR(N12/M12-1,"")</f>
        <v>0.45924936448683296</v>
      </c>
    </row>
    <row r="13" spans="2:16" s="21" customFormat="1" ht="32.25" thickBot="1" x14ac:dyDescent="0.3">
      <c r="B13" s="22" t="s">
        <v>19</v>
      </c>
      <c r="C13" s="23">
        <f>C14+C15</f>
        <v>159.30566851171037</v>
      </c>
      <c r="D13" s="23">
        <f>D14+D15</f>
        <v>214.96737962907611</v>
      </c>
      <c r="E13" s="24"/>
      <c r="F13" s="25">
        <f t="shared" ref="F13:F27" si="4">IFERROR(D13/C13-1,"")</f>
        <v>0.34940194933034729</v>
      </c>
      <c r="H13" s="26">
        <f>H14+H15</f>
        <v>4.4649085790662744</v>
      </c>
      <c r="I13" s="23">
        <f>I14+I15</f>
        <v>17.709753384141269</v>
      </c>
      <c r="J13" s="24"/>
      <c r="K13" s="25">
        <f t="shared" ref="K13:K27" si="5">IFERROR(I13/H13-1,"")</f>
        <v>2.9664313547590773</v>
      </c>
      <c r="M13" s="26">
        <f t="shared" si="3"/>
        <v>163.77057709077664</v>
      </c>
      <c r="N13" s="23">
        <f t="shared" si="3"/>
        <v>232.67713301321737</v>
      </c>
      <c r="O13" s="24"/>
      <c r="P13" s="25">
        <f t="shared" ref="P13:P27" si="6">IFERROR(N13/M13-1,"")</f>
        <v>0.42075052275260916</v>
      </c>
    </row>
    <row r="14" spans="2:16" s="3" customFormat="1" x14ac:dyDescent="0.25">
      <c r="B14" s="13" t="s">
        <v>3</v>
      </c>
      <c r="C14" s="14">
        <v>158.00511717411797</v>
      </c>
      <c r="D14" s="14">
        <v>188.36027154626635</v>
      </c>
      <c r="F14" s="15">
        <f t="shared" si="4"/>
        <v>0.19211500814051297</v>
      </c>
      <c r="H14" s="14">
        <v>4.4649085790662744</v>
      </c>
      <c r="I14" s="14">
        <v>3.7319632282445854</v>
      </c>
      <c r="K14" s="15">
        <f t="shared" si="5"/>
        <v>-0.16415685513878231</v>
      </c>
      <c r="M14" s="14">
        <f t="shared" si="3"/>
        <v>162.47002575318425</v>
      </c>
      <c r="N14" s="14">
        <f t="shared" si="3"/>
        <v>192.09223477451093</v>
      </c>
      <c r="P14" s="15">
        <f t="shared" si="6"/>
        <v>0.18232414800208852</v>
      </c>
    </row>
    <row r="15" spans="2:16" s="3" customFormat="1" ht="15.75" thickBot="1" x14ac:dyDescent="0.3">
      <c r="B15" s="16" t="s">
        <v>4</v>
      </c>
      <c r="C15" s="17">
        <v>1.3005513375923861</v>
      </c>
      <c r="D15" s="17">
        <v>26.607108082809766</v>
      </c>
      <c r="F15" s="12">
        <f t="shared" si="4"/>
        <v>19.458329720428818</v>
      </c>
      <c r="H15" s="17">
        <v>0</v>
      </c>
      <c r="I15" s="17">
        <v>13.977790155896683</v>
      </c>
      <c r="K15" s="12" t="str">
        <f t="shared" si="5"/>
        <v/>
      </c>
      <c r="M15" s="17">
        <f t="shared" si="3"/>
        <v>1.3005513375923861</v>
      </c>
      <c r="N15" s="17">
        <f t="shared" si="3"/>
        <v>40.584898238706451</v>
      </c>
      <c r="P15" s="12">
        <f t="shared" si="6"/>
        <v>30.205917879288222</v>
      </c>
    </row>
    <row r="16" spans="2:16" s="21" customFormat="1" ht="32.25" thickBot="1" x14ac:dyDescent="0.3">
      <c r="B16" s="22" t="s">
        <v>20</v>
      </c>
      <c r="C16" s="23">
        <f>C17+C18</f>
        <v>16.049093934446539</v>
      </c>
      <c r="D16" s="23">
        <f>D17+D18</f>
        <v>20.39592780227655</v>
      </c>
      <c r="E16" s="24"/>
      <c r="F16" s="25">
        <f t="shared" si="4"/>
        <v>0.27084606056796146</v>
      </c>
      <c r="H16" s="26">
        <f>H17+H18</f>
        <v>3.0046464467016363</v>
      </c>
      <c r="I16" s="23">
        <f>I17+I18</f>
        <v>5.7347609054378905</v>
      </c>
      <c r="J16" s="24"/>
      <c r="K16" s="25">
        <f t="shared" si="5"/>
        <v>0.90863085130473475</v>
      </c>
      <c r="M16" s="26">
        <f t="shared" si="3"/>
        <v>19.053740381148174</v>
      </c>
      <c r="N16" s="23">
        <f t="shared" si="3"/>
        <v>26.130688707714441</v>
      </c>
      <c r="O16" s="24"/>
      <c r="P16" s="25">
        <f t="shared" si="6"/>
        <v>0.37142042375932771</v>
      </c>
    </row>
    <row r="17" spans="2:16" s="3" customFormat="1" x14ac:dyDescent="0.25">
      <c r="B17" s="13" t="s">
        <v>5</v>
      </c>
      <c r="C17" s="14">
        <v>16.049093934446539</v>
      </c>
      <c r="D17" s="14">
        <v>19.903026908863598</v>
      </c>
      <c r="F17" s="15">
        <f t="shared" si="4"/>
        <v>0.24013399075104647</v>
      </c>
      <c r="H17" s="14">
        <v>3.0046464467016363</v>
      </c>
      <c r="I17" s="14">
        <v>4.8500704752041122</v>
      </c>
      <c r="K17" s="15">
        <f t="shared" si="5"/>
        <v>0.61419007568371242</v>
      </c>
      <c r="M17" s="14">
        <f t="shared" si="3"/>
        <v>19.053740381148174</v>
      </c>
      <c r="N17" s="14">
        <f t="shared" si="3"/>
        <v>24.753097384067711</v>
      </c>
      <c r="P17" s="15">
        <f t="shared" si="6"/>
        <v>0.29912011441903008</v>
      </c>
    </row>
    <row r="18" spans="2:16" s="3" customFormat="1" ht="15.75" thickBot="1" x14ac:dyDescent="0.3">
      <c r="B18" s="16" t="s">
        <v>6</v>
      </c>
      <c r="C18" s="17">
        <v>0</v>
      </c>
      <c r="D18" s="17">
        <v>0.4929008934129504</v>
      </c>
      <c r="F18" s="12" t="str">
        <f t="shared" si="4"/>
        <v/>
      </c>
      <c r="H18" s="17">
        <v>0</v>
      </c>
      <c r="I18" s="17">
        <v>0.88469043023377858</v>
      </c>
      <c r="K18" s="12" t="str">
        <f t="shared" si="5"/>
        <v/>
      </c>
      <c r="M18" s="17">
        <f t="shared" si="3"/>
        <v>0</v>
      </c>
      <c r="N18" s="17">
        <f t="shared" si="3"/>
        <v>1.377591323646729</v>
      </c>
      <c r="P18" s="12" t="str">
        <f t="shared" si="6"/>
        <v/>
      </c>
    </row>
    <row r="19" spans="2:16" s="21" customFormat="1" ht="32.25" thickBot="1" x14ac:dyDescent="0.3">
      <c r="B19" s="22" t="s">
        <v>21</v>
      </c>
      <c r="C19" s="23">
        <f>C20+C21</f>
        <v>11.534587042136828</v>
      </c>
      <c r="D19" s="23">
        <f>D20+D21</f>
        <v>5.1169346329580305</v>
      </c>
      <c r="E19" s="24"/>
      <c r="F19" s="25">
        <f t="shared" si="4"/>
        <v>-0.55638336992339354</v>
      </c>
      <c r="H19" s="26">
        <f>H20+H21</f>
        <v>0</v>
      </c>
      <c r="I19" s="23">
        <f>I20+I21</f>
        <v>0</v>
      </c>
      <c r="J19" s="24"/>
      <c r="K19" s="25" t="str">
        <f t="shared" si="5"/>
        <v/>
      </c>
      <c r="M19" s="26">
        <f t="shared" si="3"/>
        <v>11.534587042136828</v>
      </c>
      <c r="N19" s="23">
        <f t="shared" si="3"/>
        <v>5.1169346329580305</v>
      </c>
      <c r="O19" s="24"/>
      <c r="P19" s="25">
        <f t="shared" si="6"/>
        <v>-0.55638336992339354</v>
      </c>
    </row>
    <row r="20" spans="2:16" s="3" customFormat="1" x14ac:dyDescent="0.25">
      <c r="B20" s="13" t="s">
        <v>7</v>
      </c>
      <c r="C20" s="14">
        <v>11.534587042136828</v>
      </c>
      <c r="D20" s="14">
        <v>4.1008323618697533</v>
      </c>
      <c r="F20" s="15">
        <f t="shared" si="4"/>
        <v>-0.64447514706082987</v>
      </c>
      <c r="H20" s="14">
        <v>0</v>
      </c>
      <c r="I20" s="14">
        <v>0</v>
      </c>
      <c r="K20" s="15" t="str">
        <f t="shared" si="5"/>
        <v/>
      </c>
      <c r="M20" s="14">
        <f t="shared" si="3"/>
        <v>11.534587042136828</v>
      </c>
      <c r="N20" s="14">
        <f t="shared" si="3"/>
        <v>4.1008323618697533</v>
      </c>
      <c r="P20" s="15">
        <f t="shared" si="6"/>
        <v>-0.64447514706082987</v>
      </c>
    </row>
    <row r="21" spans="2:16" s="3" customFormat="1" ht="15.75" thickBot="1" x14ac:dyDescent="0.3">
      <c r="B21" s="16" t="s">
        <v>8</v>
      </c>
      <c r="C21" s="17">
        <v>0</v>
      </c>
      <c r="D21" s="17">
        <v>1.016102271088277</v>
      </c>
      <c r="F21" s="12" t="str">
        <f t="shared" si="4"/>
        <v/>
      </c>
      <c r="H21" s="17">
        <v>0</v>
      </c>
      <c r="I21" s="17">
        <v>0</v>
      </c>
      <c r="K21" s="12" t="str">
        <f t="shared" si="5"/>
        <v/>
      </c>
      <c r="M21" s="17">
        <f t="shared" si="3"/>
        <v>0</v>
      </c>
      <c r="N21" s="17">
        <f t="shared" si="3"/>
        <v>1.016102271088277</v>
      </c>
      <c r="P21" s="12" t="str">
        <f t="shared" si="6"/>
        <v/>
      </c>
    </row>
    <row r="22" spans="2:16" s="21" customFormat="1" ht="32.25" thickBot="1" x14ac:dyDescent="0.3">
      <c r="B22" s="22" t="s">
        <v>22</v>
      </c>
      <c r="C22" s="23">
        <f>C23+C24</f>
        <v>22.785821992749582</v>
      </c>
      <c r="D22" s="23">
        <f>D23+D24</f>
        <v>50.74800698697274</v>
      </c>
      <c r="E22" s="24"/>
      <c r="F22" s="25">
        <f t="shared" si="4"/>
        <v>1.2271747318626769</v>
      </c>
      <c r="H22" s="26">
        <f>H23+H24</f>
        <v>35.582688048686414</v>
      </c>
      <c r="I22" s="23">
        <f>I23+I24</f>
        <v>0</v>
      </c>
      <c r="J22" s="24"/>
      <c r="K22" s="25">
        <f t="shared" si="5"/>
        <v>-1</v>
      </c>
      <c r="M22" s="26">
        <f t="shared" si="3"/>
        <v>58.368510041435997</v>
      </c>
      <c r="N22" s="23">
        <f t="shared" si="3"/>
        <v>50.74800698697274</v>
      </c>
      <c r="O22" s="24"/>
      <c r="P22" s="25">
        <f t="shared" si="6"/>
        <v>-0.13055846464220922</v>
      </c>
    </row>
    <row r="23" spans="2:16" s="3" customFormat="1" x14ac:dyDescent="0.25">
      <c r="B23" s="13" t="s">
        <v>9</v>
      </c>
      <c r="C23" s="14">
        <v>21.95816078725602</v>
      </c>
      <c r="D23" s="14">
        <v>35.663718570753055</v>
      </c>
      <c r="F23" s="15">
        <f t="shared" si="4"/>
        <v>0.624166928928374</v>
      </c>
      <c r="H23" s="14">
        <v>35.582688048686414</v>
      </c>
      <c r="I23" s="14">
        <v>0</v>
      </c>
      <c r="K23" s="15">
        <f t="shared" si="5"/>
        <v>-1</v>
      </c>
      <c r="M23" s="14">
        <f t="shared" si="3"/>
        <v>57.540848835942434</v>
      </c>
      <c r="N23" s="14">
        <f t="shared" si="3"/>
        <v>35.663718570753055</v>
      </c>
      <c r="P23" s="15">
        <f t="shared" si="6"/>
        <v>-0.38020172986262946</v>
      </c>
    </row>
    <row r="24" spans="2:16" s="3" customFormat="1" ht="15.75" thickBot="1" x14ac:dyDescent="0.3">
      <c r="B24" s="16" t="s">
        <v>10</v>
      </c>
      <c r="C24" s="17">
        <v>0.82766120549356237</v>
      </c>
      <c r="D24" s="17">
        <v>15.084288416219685</v>
      </c>
      <c r="F24" s="12">
        <f t="shared" si="4"/>
        <v>17.22519687536208</v>
      </c>
      <c r="H24" s="17">
        <v>0</v>
      </c>
      <c r="I24" s="17">
        <v>0</v>
      </c>
      <c r="K24" s="12" t="str">
        <f t="shared" si="5"/>
        <v/>
      </c>
      <c r="M24" s="17">
        <f t="shared" si="3"/>
        <v>0.82766120549356237</v>
      </c>
      <c r="N24" s="17">
        <f t="shared" si="3"/>
        <v>15.084288416219685</v>
      </c>
      <c r="P24" s="12">
        <f t="shared" si="6"/>
        <v>17.22519687536208</v>
      </c>
    </row>
    <row r="25" spans="2:16" s="21" customFormat="1" ht="32.25" thickBot="1" x14ac:dyDescent="0.3">
      <c r="B25" s="22" t="s">
        <v>23</v>
      </c>
      <c r="C25" s="23">
        <f>C26+C27</f>
        <v>7.4680513028545068</v>
      </c>
      <c r="D25" s="23">
        <f>D26+D27</f>
        <v>62.833350309091372</v>
      </c>
      <c r="E25" s="24"/>
      <c r="F25" s="25">
        <f t="shared" si="4"/>
        <v>7.4136206034196146</v>
      </c>
      <c r="H25" s="26">
        <f>H26+H27</f>
        <v>0</v>
      </c>
      <c r="I25" s="23">
        <f>I26+I27</f>
        <v>8.7232566238371501</v>
      </c>
      <c r="J25" s="24"/>
      <c r="K25" s="25" t="str">
        <f t="shared" si="5"/>
        <v/>
      </c>
      <c r="M25" s="26">
        <f t="shared" si="3"/>
        <v>7.4680513028545068</v>
      </c>
      <c r="N25" s="23">
        <f t="shared" si="3"/>
        <v>71.556606932928517</v>
      </c>
      <c r="O25" s="24"/>
      <c r="P25" s="25">
        <f t="shared" si="6"/>
        <v>8.5816972903731248</v>
      </c>
    </row>
    <row r="26" spans="2:16" s="3" customFormat="1" x14ac:dyDescent="0.25">
      <c r="B26" s="13" t="s">
        <v>11</v>
      </c>
      <c r="C26" s="14">
        <v>7.4680513028545068</v>
      </c>
      <c r="D26" s="14">
        <v>55.399868342654088</v>
      </c>
      <c r="F26" s="15">
        <f t="shared" si="4"/>
        <v>6.4182495668553647</v>
      </c>
      <c r="H26" s="14">
        <v>0</v>
      </c>
      <c r="I26" s="14">
        <v>8.7232566238371501</v>
      </c>
      <c r="K26" s="15" t="str">
        <f t="shared" si="5"/>
        <v/>
      </c>
      <c r="M26" s="14">
        <f t="shared" si="3"/>
        <v>7.4680513028545068</v>
      </c>
      <c r="N26" s="14">
        <f t="shared" si="3"/>
        <v>64.123124966491233</v>
      </c>
      <c r="P26" s="15">
        <f t="shared" si="6"/>
        <v>7.5863262538088758</v>
      </c>
    </row>
    <row r="27" spans="2:16" s="3" customFormat="1" x14ac:dyDescent="0.25">
      <c r="B27" s="18" t="s">
        <v>12</v>
      </c>
      <c r="C27" s="19">
        <v>0</v>
      </c>
      <c r="D27" s="19">
        <v>7.4334819664372818</v>
      </c>
      <c r="F27" s="10" t="str">
        <f t="shared" si="4"/>
        <v/>
      </c>
      <c r="H27" s="19">
        <v>0</v>
      </c>
      <c r="I27" s="19">
        <v>0</v>
      </c>
      <c r="K27" s="10" t="str">
        <f t="shared" si="5"/>
        <v/>
      </c>
      <c r="M27" s="19">
        <f t="shared" si="3"/>
        <v>0</v>
      </c>
      <c r="N27" s="19">
        <f t="shared" si="3"/>
        <v>7.4334819664372818</v>
      </c>
      <c r="P27" s="10" t="str">
        <f t="shared" si="6"/>
        <v/>
      </c>
    </row>
    <row r="28" spans="2:16" s="3" customFormat="1" ht="15.75" thickBot="1" x14ac:dyDescent="0.3">
      <c r="B28" s="4"/>
      <c r="C28" s="5"/>
      <c r="D28" s="5"/>
      <c r="F28" s="6"/>
      <c r="H28" s="5"/>
      <c r="I28" s="5"/>
      <c r="K28" s="6"/>
      <c r="M28" s="5"/>
      <c r="N28" s="5"/>
      <c r="P28" s="6"/>
    </row>
    <row r="29" spans="2:16" s="9" customFormat="1" ht="32.25" thickBot="1" x14ac:dyDescent="0.3">
      <c r="B29" s="22" t="s">
        <v>26</v>
      </c>
      <c r="C29" s="23">
        <f>C10+C13+C16+C19+C22+C25</f>
        <v>4386.0203794058143</v>
      </c>
      <c r="D29" s="23">
        <f>D10+D13+D16+D19+D22+D25</f>
        <v>6064.4663232990715</v>
      </c>
      <c r="E29" s="24"/>
      <c r="F29" s="25">
        <f>D29/C29-1</f>
        <v>0.38268083563274291</v>
      </c>
      <c r="G29" s="21"/>
      <c r="H29" s="26">
        <f>H10+H13+H16+H19+H22+H25</f>
        <v>115.36685766696792</v>
      </c>
      <c r="I29" s="23">
        <f>I10+I13+I16+I19+I22+I25</f>
        <v>155.98333526044431</v>
      </c>
      <c r="J29" s="24"/>
      <c r="K29" s="25">
        <f>I29/H29-1</f>
        <v>0.3520636551506402</v>
      </c>
      <c r="L29" s="21"/>
      <c r="M29" s="26">
        <f>M10+M13+M16+M19+M22+M25</f>
        <v>4501.3872370727831</v>
      </c>
      <c r="N29" s="23">
        <f>N10+N13+N16+N19+N22+N25</f>
        <v>6220.4496585595152</v>
      </c>
      <c r="O29" s="24"/>
      <c r="P29" s="25">
        <f>N29/M29-1</f>
        <v>0.38189614244444003</v>
      </c>
    </row>
    <row r="31" spans="2:16" ht="32.25" thickBot="1" x14ac:dyDescent="0.3">
      <c r="B31" s="1"/>
      <c r="C31" s="11" t="str">
        <f>C8</f>
        <v>I-IV kw. 2024</v>
      </c>
      <c r="D31" s="11" t="str">
        <f>D8</f>
        <v>I-IV kw. 2025</v>
      </c>
      <c r="E31" s="9"/>
      <c r="F31" s="11" t="s">
        <v>27</v>
      </c>
      <c r="G31" s="9"/>
      <c r="H31" s="11" t="str">
        <f>H8</f>
        <v>I-IV kw. 2024</v>
      </c>
      <c r="I31" s="11" t="str">
        <f>I8</f>
        <v>I-IV kw. 2025</v>
      </c>
      <c r="J31" s="9"/>
      <c r="K31" s="11" t="s">
        <v>27</v>
      </c>
      <c r="L31" s="9"/>
      <c r="M31" s="11" t="str">
        <f>M8</f>
        <v>I-IV kw. 2024</v>
      </c>
      <c r="N31" s="11" t="str">
        <f>N8</f>
        <v>I-IV kw. 2025</v>
      </c>
      <c r="O31" s="9"/>
      <c r="P31" s="11" t="s">
        <v>27</v>
      </c>
    </row>
    <row r="32" spans="2:16" s="21" customFormat="1" ht="32.25" thickBot="1" x14ac:dyDescent="0.3">
      <c r="B32" s="22" t="s">
        <v>24</v>
      </c>
      <c r="C32" s="23">
        <f>SUM(C33:C37)</f>
        <v>508.73326418342214</v>
      </c>
      <c r="D32" s="23">
        <f>SUM(D33:D37)</f>
        <v>239.92805916284399</v>
      </c>
      <c r="E32" s="24"/>
      <c r="F32" s="25">
        <f>D32/C32-1</f>
        <v>-0.52838142096338581</v>
      </c>
      <c r="H32" s="26">
        <f>SUM(H33:H37)</f>
        <v>329.82061076774414</v>
      </c>
      <c r="I32" s="23">
        <f>SUM(I33:I37)</f>
        <v>201.5707547456737</v>
      </c>
      <c r="J32" s="24"/>
      <c r="K32" s="25">
        <f>I32/H32-1</f>
        <v>-0.38884730618724894</v>
      </c>
      <c r="M32" s="26">
        <f>SUM(M33:M37)</f>
        <v>838.55387495116634</v>
      </c>
      <c r="N32" s="23">
        <f>SUM(N33:N37)</f>
        <v>441.49881390851766</v>
      </c>
      <c r="O32" s="24"/>
      <c r="P32" s="25">
        <f>N32/M32-1</f>
        <v>-0.47349976298871843</v>
      </c>
    </row>
    <row r="33" spans="2:16" x14ac:dyDescent="0.25">
      <c r="B33" s="29" t="s">
        <v>28</v>
      </c>
      <c r="C33" s="30">
        <v>11.020019460744718</v>
      </c>
      <c r="D33" s="30">
        <v>15.409376467479184</v>
      </c>
      <c r="F33" s="31">
        <f t="shared" ref="F33:F35" si="7">IFERROR(D33/C33-1,"")</f>
        <v>0.39830755493401271</v>
      </c>
      <c r="H33" s="30">
        <v>9.9936143503150614</v>
      </c>
      <c r="I33" s="30">
        <v>6.8899499368743768</v>
      </c>
      <c r="K33" s="31">
        <f t="shared" ref="K33:K35" si="8">IFERROR(I33/H33-1,"")</f>
        <v>-0.31056475711841303</v>
      </c>
      <c r="M33" s="30">
        <f t="shared" ref="M33:N37" si="9">C33+H33</f>
        <v>21.01363381105978</v>
      </c>
      <c r="N33" s="30">
        <f t="shared" si="9"/>
        <v>22.299326404353561</v>
      </c>
      <c r="P33" s="31">
        <f t="shared" ref="P33:P37" si="10">IFERROR(N33/M33-1,"")</f>
        <v>6.118373456270576E-2</v>
      </c>
    </row>
    <row r="34" spans="2:16" x14ac:dyDescent="0.25">
      <c r="B34" s="27" t="s">
        <v>29</v>
      </c>
      <c r="C34" s="20">
        <v>11.749575537232495</v>
      </c>
      <c r="D34" s="20">
        <v>5.9392233311331744</v>
      </c>
      <c r="F34" s="28">
        <f t="shared" si="7"/>
        <v>-0.49451592422953994</v>
      </c>
      <c r="H34" s="20">
        <v>8.1265547747817752</v>
      </c>
      <c r="I34" s="20">
        <v>3.9939896289638441</v>
      </c>
      <c r="K34" s="28">
        <f t="shared" si="8"/>
        <v>-0.50852609258748327</v>
      </c>
      <c r="M34" s="20">
        <f t="shared" si="9"/>
        <v>19.876130312014268</v>
      </c>
      <c r="N34" s="20">
        <f t="shared" si="9"/>
        <v>9.933212960097018</v>
      </c>
      <c r="P34" s="28">
        <f t="shared" si="10"/>
        <v>-0.50024412175981681</v>
      </c>
    </row>
    <row r="35" spans="2:16" x14ac:dyDescent="0.25">
      <c r="B35" s="27" t="s">
        <v>13</v>
      </c>
      <c r="C35" s="20">
        <v>477.92496814832748</v>
      </c>
      <c r="D35" s="20">
        <v>207.2705380426253</v>
      </c>
      <c r="F35" s="28">
        <f t="shared" si="7"/>
        <v>-0.56631155127618826</v>
      </c>
      <c r="H35" s="20">
        <v>306.75776450779682</v>
      </c>
      <c r="I35" s="20">
        <v>186.01535739863883</v>
      </c>
      <c r="K35" s="28">
        <f t="shared" si="8"/>
        <v>-0.39360831600430146</v>
      </c>
      <c r="M35" s="20">
        <f t="shared" si="9"/>
        <v>784.68273265612424</v>
      </c>
      <c r="N35" s="20">
        <f t="shared" si="9"/>
        <v>393.28589544126413</v>
      </c>
      <c r="P35" s="28">
        <f t="shared" si="10"/>
        <v>-0.49879629170632467</v>
      </c>
    </row>
    <row r="36" spans="2:16" x14ac:dyDescent="0.25">
      <c r="B36" s="27" t="s">
        <v>14</v>
      </c>
      <c r="C36" s="20">
        <v>0.25033200533113942</v>
      </c>
      <c r="D36" s="20">
        <v>6.4402916993716225E-2</v>
      </c>
      <c r="F36" s="28">
        <f>IFERROR(D36/C36-1,"")</f>
        <v>-0.74272999208181956</v>
      </c>
      <c r="H36" s="20">
        <v>0</v>
      </c>
      <c r="I36" s="20">
        <v>5.3743760625460678E-2</v>
      </c>
      <c r="K36" s="28" t="str">
        <f>IFERROR(I36/H36-1,"")</f>
        <v/>
      </c>
      <c r="M36" s="20">
        <f t="shared" si="9"/>
        <v>0.25033200533113942</v>
      </c>
      <c r="N36" s="20">
        <f t="shared" si="9"/>
        <v>0.11814667761917691</v>
      </c>
      <c r="P36" s="28">
        <f t="shared" si="10"/>
        <v>-0.52804006238478229</v>
      </c>
    </row>
    <row r="37" spans="2:16" ht="30" x14ac:dyDescent="0.25">
      <c r="B37" s="27" t="s">
        <v>15</v>
      </c>
      <c r="C37" s="19">
        <v>7.7883690317863179</v>
      </c>
      <c r="D37" s="19">
        <v>11.244518404612615</v>
      </c>
      <c r="E37" s="3"/>
      <c r="F37" s="10">
        <f t="shared" ref="F37" si="11">IFERROR(D37/C37-1,"")</f>
        <v>0.44375778275539735</v>
      </c>
      <c r="G37" s="3"/>
      <c r="H37" s="19">
        <v>4.9426771348504994</v>
      </c>
      <c r="I37" s="19">
        <v>4.6177140205711869</v>
      </c>
      <c r="J37" s="3"/>
      <c r="K37" s="10">
        <f t="shared" ref="K37" si="12">IFERROR(I37/H37-1,"")</f>
        <v>-6.5746376996388967E-2</v>
      </c>
      <c r="L37" s="3"/>
      <c r="M37" s="19">
        <f t="shared" si="9"/>
        <v>12.731046166636817</v>
      </c>
      <c r="N37" s="19">
        <f t="shared" si="9"/>
        <v>15.862232425183802</v>
      </c>
      <c r="O37" s="3"/>
      <c r="P37" s="10">
        <f t="shared" si="10"/>
        <v>0.2459488574279638</v>
      </c>
    </row>
    <row r="38" spans="2:16" ht="15.75" thickBot="1" x14ac:dyDescent="0.3"/>
    <row r="39" spans="2:16" s="9" customFormat="1" ht="32.25" thickBot="1" x14ac:dyDescent="0.3">
      <c r="B39" s="22" t="s">
        <v>25</v>
      </c>
      <c r="C39" s="23">
        <f>C29+C32</f>
        <v>4894.7536435892362</v>
      </c>
      <c r="D39" s="23">
        <f>D29+D32</f>
        <v>6304.3943824619155</v>
      </c>
      <c r="E39" s="24"/>
      <c r="F39" s="25">
        <f>D39/C39-1</f>
        <v>0.28799013015065955</v>
      </c>
      <c r="G39" s="21"/>
      <c r="H39" s="26">
        <f>H29+H32</f>
        <v>445.18746843471206</v>
      </c>
      <c r="I39" s="23">
        <f>I29+I32</f>
        <v>357.55409000611803</v>
      </c>
      <c r="J39" s="24"/>
      <c r="K39" s="25">
        <f>I39/H39-1</f>
        <v>-0.19684601351586717</v>
      </c>
      <c r="L39" s="21"/>
      <c r="M39" s="26">
        <f>M29+M32</f>
        <v>5339.9411120239492</v>
      </c>
      <c r="N39" s="23">
        <f>N29+N32</f>
        <v>6661.9484724680333</v>
      </c>
      <c r="O39" s="24"/>
      <c r="P39" s="25">
        <f>N39/M39-1</f>
        <v>0.24756965155801414</v>
      </c>
    </row>
  </sheetData>
  <mergeCells count="3">
    <mergeCell ref="C6:F6"/>
    <mergeCell ref="H6:K6"/>
    <mergeCell ref="M6:P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A4BF0992-0801-4D8A-BA3B-3DC44442F37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zielone aktywa I-IV kw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2024-02-12T08:08:21Z</dcterms:created>
  <dcterms:modified xsi:type="dcterms:W3CDTF">2026-02-10T14:56:07Z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2f708164-d9e1-4c1e-ae54-24795d99fc4c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bjpmDocIH">
    <vt:lpwstr>9XVGSjwXshVqX/RBNeK5IFV6X+tu/9G6</vt:lpwstr>
  </property>
</Properties>
</file>