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ml.chartshapes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6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8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9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0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11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6\01.2026\"/>
    </mc:Choice>
  </mc:AlternateContent>
  <xr:revisionPtr revIDLastSave="0" documentId="8_{2C5CF653-5649-4B83-91E2-201AFAAAFFAA}" xr6:coauthVersionLast="47" xr6:coauthVersionMax="47" xr10:uidLastSave="{00000000-0000-0000-0000-000000000000}"/>
  <bookViews>
    <workbookView xWindow="-165" yWindow="-165" windowWidth="29130" windowHeight="15810" activeTab="1" xr2:uid="{71ECBEB2-2687-4063-A597-2A60A7860EDA}"/>
  </bookViews>
  <sheets>
    <sheet name="summary_01 2026" sheetId="4" r:id="rId1"/>
    <sheet name="szacunek rynku_01 2026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4" i="3" l="1"/>
  <c r="D64" i="3"/>
  <c r="D25" i="3" l="1"/>
  <c r="C25" i="3"/>
  <c r="D24" i="3"/>
  <c r="C24" i="3"/>
  <c r="D23" i="3"/>
  <c r="C23" i="3"/>
  <c r="D22" i="3"/>
  <c r="C22" i="3"/>
  <c r="D21" i="3"/>
  <c r="C21" i="3"/>
  <c r="D20" i="3"/>
  <c r="D19" i="3" s="1"/>
  <c r="C20" i="3"/>
  <c r="D18" i="3"/>
  <c r="C18" i="3"/>
  <c r="D17" i="3"/>
  <c r="C17" i="3"/>
  <c r="D16" i="3"/>
  <c r="C16" i="3"/>
  <c r="D15" i="3"/>
  <c r="C15" i="3"/>
  <c r="D14" i="3"/>
  <c r="C14" i="3"/>
  <c r="D12" i="3"/>
  <c r="C12" i="3"/>
  <c r="D11" i="3"/>
  <c r="C11" i="3"/>
  <c r="C10" i="3" l="1"/>
  <c r="C27" i="3" s="1"/>
  <c r="D10" i="3"/>
  <c r="D27" i="3" s="1"/>
  <c r="C19" i="3"/>
  <c r="C13" i="3"/>
  <c r="D13" i="3"/>
  <c r="K16" i="4" l="1"/>
  <c r="K15" i="4"/>
  <c r="K14" i="4"/>
  <c r="J11" i="4" l="1"/>
  <c r="N117" i="4"/>
  <c r="N116" i="4"/>
  <c r="N115" i="4"/>
  <c r="N114" i="4"/>
  <c r="N113" i="4"/>
  <c r="J113" i="4"/>
  <c r="J16" i="4"/>
  <c r="J15" i="4"/>
  <c r="J14" i="4"/>
  <c r="N81" i="4"/>
  <c r="N80" i="4"/>
  <c r="N79" i="4"/>
  <c r="J79" i="4"/>
  <c r="N49" i="4"/>
  <c r="N48" i="4"/>
  <c r="N47" i="4"/>
  <c r="N46" i="4"/>
  <c r="J46" i="4"/>
  <c r="J47" i="4" s="1"/>
  <c r="N11" i="4"/>
  <c r="N12" i="4" s="1"/>
  <c r="F48" i="3" l="1"/>
  <c r="F49" i="3"/>
  <c r="F50" i="3"/>
  <c r="F75" i="3"/>
  <c r="F76" i="3"/>
  <c r="F77" i="3"/>
  <c r="F78" i="3"/>
  <c r="F20" i="3"/>
  <c r="F21" i="3"/>
  <c r="F22" i="3"/>
  <c r="J114" i="4"/>
  <c r="J80" i="4"/>
  <c r="J12" i="4"/>
  <c r="F25" i="3" l="1"/>
  <c r="F24" i="3"/>
  <c r="F23" i="3"/>
  <c r="F19" i="3"/>
  <c r="F18" i="3"/>
  <c r="F17" i="3"/>
  <c r="F16" i="3"/>
  <c r="F15" i="3"/>
  <c r="F14" i="3"/>
  <c r="F12" i="3"/>
  <c r="F11" i="3"/>
  <c r="F9" i="3"/>
  <c r="D9" i="3"/>
  <c r="C9" i="3"/>
  <c r="C7" i="3"/>
  <c r="F80" i="3"/>
  <c r="F79" i="3"/>
  <c r="F74" i="3"/>
  <c r="F73" i="3"/>
  <c r="F72" i="3"/>
  <c r="F71" i="3"/>
  <c r="F70" i="3"/>
  <c r="F69" i="3"/>
  <c r="F68" i="3"/>
  <c r="F67" i="3"/>
  <c r="F66" i="3"/>
  <c r="F64" i="3"/>
  <c r="C63" i="3"/>
  <c r="F53" i="3"/>
  <c r="F52" i="3"/>
  <c r="F51" i="3"/>
  <c r="F47" i="3"/>
  <c r="F46" i="3"/>
  <c r="F45" i="3"/>
  <c r="F44" i="3"/>
  <c r="F43" i="3"/>
  <c r="F42" i="3"/>
  <c r="F40" i="3"/>
  <c r="F39" i="3"/>
  <c r="F41" i="3" l="1"/>
  <c r="F13" i="3"/>
  <c r="F27" i="3"/>
  <c r="F82" i="3"/>
  <c r="F55" i="3"/>
  <c r="F38" i="3"/>
  <c r="F65" i="3"/>
  <c r="F10" i="3"/>
</calcChain>
</file>

<file path=xl/sharedStrings.xml><?xml version="1.0" encoding="utf-8"?>
<sst xmlns="http://schemas.openxmlformats.org/spreadsheetml/2006/main" count="100" uniqueCount="45">
  <si>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</si>
  <si>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</si>
  <si>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</si>
  <si>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</si>
  <si>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</si>
  <si>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</si>
  <si>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</si>
  <si>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</si>
  <si>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</si>
  <si>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</si>
  <si>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</si>
  <si>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</si>
  <si>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</si>
  <si>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</si>
  <si>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</si>
  <si>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</si>
  <si>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</si>
  <si>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</si>
  <si>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</si>
  <si>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</si>
  <si>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</si>
  <si>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</si>
  <si>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</si>
  <si>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</si>
  <si>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</si>
  <si>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</si>
  <si>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</si>
  <si>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</si>
  <si>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</si>
  <si>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</si>
  <si>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</si>
  <si>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</si>
  <si>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</si>
  <si>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</si>
  <si>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</si>
  <si>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07/2025</t>
  </si>
  <si>
    <t>11 2025</t>
  </si>
  <si>
    <t>I 2026 vs I 2025</t>
  </si>
  <si>
    <t>I 2025</t>
  </si>
  <si>
    <t>I 2026</t>
  </si>
  <si>
    <t>I 2026/
I 2025</t>
  </si>
  <si>
    <t>FINANSOWANIE POJAZDÓW LEKKICH - styczeń 2026r. 
Łączne finansowanie leasingiem i pożyczką</t>
  </si>
  <si>
    <t>FINANSOWANIE POJAZDÓW CIĘŻKICH - styczeń 2026r. 
Łączne finansowanie leasingiem i pożyczką</t>
  </si>
  <si>
    <t>FINANSOWANIE MASZYN - styczeń 2026r. 
Łączne finansowanie leasingiem i pożyczką</t>
  </si>
  <si>
    <t>Związek Polskiego Leasingu , Warszawa 17-02-2026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</si>
</sst>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22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7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  <xf numFmtId="0" fontId="4" fillId="0" borderId="0"/>
  </cellStyleXfs>
  <cellXfs count="7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0" fontId="16" fillId="3" borderId="0" xfId="1" applyFont="1" applyFill="1" applyBorder="1" applyAlignment="1">
      <alignment vertical="center"/>
    </xf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3" fontId="4" fillId="0" borderId="0" xfId="2" applyNumberFormat="1" applyFont="1" applyFill="1" applyBorder="1"/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2" fillId="2" borderId="0" xfId="0" applyFont="1" applyFill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1" fillId="0" borderId="0" xfId="0" applyFont="1"/>
  </cellXfs>
  <cellStyles count="7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Normalny_Leasing market at the end of 2005 2" xfId="6" xr:uid="{62B7DC55-5C79-49B9-9D08-222C9B851285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0C35E2"/>
      <color rgb="FFF73711"/>
      <color rgb="FFBEFF2F"/>
      <color rgb="FFA7CFEA"/>
      <color rgb="FF7E93A5"/>
      <color rgb="FF5B9B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0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01/2026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2026'!$I$11:$I$12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'summary_01 2026'!$J$11:$J$12</c:f>
              <c:numCache>
                <c:formatCode>0.0%</c:formatCode>
                <c:ptCount val="2"/>
                <c:pt idx="0">
                  <c:v>0.92821780585693936</c:v>
                </c:pt>
                <c:pt idx="1">
                  <c:v>7.178219414306064E-2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2026'!$M$11:$M$12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'summary_01 2026'!$N$11:$N$12</c:f>
              <c:numCache>
                <c:formatCode>0.0%</c:formatCode>
                <c:ptCount val="2"/>
                <c:pt idx="0">
                  <c:v>0.87148593579861433</c:v>
                </c:pt>
                <c:pt idx="1">
                  <c:v>0.12851406420138567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01/2026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2026'!$I$46:$I$47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'summary_01 2026'!$J$46:$J$47</c:f>
              <c:numCache>
                <c:formatCode>0.0%</c:formatCode>
                <c:ptCount val="2"/>
                <c:pt idx="0">
                  <c:v>0.91960064859900748</c:v>
                </c:pt>
                <c:pt idx="1">
                  <c:v>8.0399351400992525E-2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4.6322014681691413E-2"/>
                  <c:y val="-0.1590027212338182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69043345113"/>
                      <c:h val="0.2031917955226492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2026'!$M$46:$M$49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'summary_01 2026'!$N$46:$N$49</c:f>
              <c:numCache>
                <c:formatCode>0.0%</c:formatCode>
                <c:ptCount val="4"/>
                <c:pt idx="0">
                  <c:v>0.2054984335070606</c:v>
                </c:pt>
                <c:pt idx="1">
                  <c:v>0.49364099335957662</c:v>
                </c:pt>
                <c:pt idx="2">
                  <c:v>0.18909955981739443</c:v>
                </c:pt>
                <c:pt idx="3">
                  <c:v>0.11176101331596827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01/2026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2026'!$I$79:$I$80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'summary_01 2026'!$J$79:$J$80</c:f>
              <c:numCache>
                <c:formatCode>0%</c:formatCode>
                <c:ptCount val="2"/>
                <c:pt idx="0">
                  <c:v>0.70537187893108488</c:v>
                </c:pt>
                <c:pt idx="1">
                  <c:v>0.29462812106891512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6.2689344640174616E-2"/>
                  <c:y val="-8.771603194155541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-1.0074859735999473E-4"/>
                  <c:y val="5.598818941255824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93549267240164"/>
                      <c:h val="0.1808401145658448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2026'!$M$78:$M$81</c:f>
              <c:strCache>
                <c:ptCount val="4"/>
                <c:pt idx="1">
                  <c:v>sprzęt budowlany</c:v>
                </c:pt>
                <c:pt idx="2">
                  <c:v>maszyny rolnicze</c:v>
                </c:pt>
                <c:pt idx="3">
                  <c:v>pozostałe maszyny</c:v>
                </c:pt>
              </c:strCache>
            </c:strRef>
          </c:cat>
          <c:val>
            <c:numRef>
              <c:f>'summary_01 2026'!$N$78:$N$81</c:f>
              <c:numCache>
                <c:formatCode>0%</c:formatCode>
                <c:ptCount val="4"/>
                <c:pt idx="0" formatCode="General">
                  <c:v>0</c:v>
                </c:pt>
                <c:pt idx="1">
                  <c:v>0.16685428130817467</c:v>
                </c:pt>
                <c:pt idx="2">
                  <c:v>0.18624506919127706</c:v>
                </c:pt>
                <c:pt idx="3">
                  <c:v>0.64690064950054815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  <c:userShapes r:id="rId3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01/2026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2026'!$I$113:$I$114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'summary_01 2026'!$J$113:$J$114</c:f>
              <c:numCache>
                <c:formatCode>0.0%</c:formatCode>
                <c:ptCount val="2"/>
                <c:pt idx="0">
                  <c:v>0.87762583588204746</c:v>
                </c:pt>
                <c:pt idx="1">
                  <c:v>0.12237416411795254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'summary_01 2026'!$M$113:$M$117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'summary_01 2026'!$N$113:$N$117</c:f>
              <c:numCache>
                <c:formatCode>0.0%</c:formatCode>
                <c:ptCount val="5"/>
                <c:pt idx="0">
                  <c:v>0.60129296525955478</c:v>
                </c:pt>
                <c:pt idx="1">
                  <c:v>0.16776420517011575</c:v>
                </c:pt>
                <c:pt idx="2">
                  <c:v>0.19949451624690595</c:v>
                </c:pt>
                <c:pt idx="3">
                  <c:v>1.1337716024018687E-2</c:v>
                </c:pt>
                <c:pt idx="4">
                  <c:v>2.0110597299404901E-2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AD6-478B-B5D0-F79D676D48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AD6-478B-B5D0-F79D676D48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AD6-478B-B5D0-F79D676D483E}"/>
              </c:ext>
            </c:extLst>
          </c:dPt>
          <c:dLbls>
            <c:dLbl>
              <c:idx val="0"/>
              <c:layout>
                <c:manualLayout>
                  <c:x val="0.16895690284832071"/>
                  <c:y val="1.751603337700848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1023650876910538"/>
                  <c:y val="-4.86926115945379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27610030465457286"/>
                  <c:y val="-0.1366250603406661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AD6-478B-B5D0-F79D676D483E}"/>
                </c:ext>
              </c:extLst>
            </c:dLbl>
            <c:dLbl>
              <c:idx val="3"/>
              <c:layout>
                <c:manualLayout>
                  <c:x val="3.2967200555769814E-2"/>
                  <c:y val="-0.1821667471208882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37301608676086"/>
                      <c:h val="0.136625060340666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AD6-478B-B5D0-F79D676D483E}"/>
                </c:ext>
              </c:extLst>
            </c:dLbl>
            <c:dLbl>
              <c:idx val="4"/>
              <c:layout>
                <c:manualLayout>
                  <c:x val="0.36676010618293992"/>
                  <c:y val="-0.1576443003930763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AD6-478B-B5D0-F79D676D48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rynku_01 2026'!$B$38,'szacunek rynku_01 2026'!$B$47:$B$53)</c15:sqref>
                  </c15:fullRef>
                </c:ext>
              </c:extLst>
              <c:f>('szacunek rynku_01 2026'!$B$38,'szacunek rynku_01 2026'!$B$47,'szacunek rynku_01 2026'!$B$51:$B$53)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rynku_01 2026'!$C$38,'szacunek rynku_01 2026'!$C$47:$C$53)</c15:sqref>
                  </c15:fullRef>
                </c:ext>
              </c:extLst>
              <c:f>('szacunek rynku_01 2026'!$C$38,'szacunek rynku_01 2026'!$C$47,'szacunek rynku_01 2026'!$C$51:$C$53)</c:f>
              <c:numCache>
                <c:formatCode>#,##0</c:formatCode>
                <c:ptCount val="5"/>
                <c:pt idx="0">
                  <c:v>5471.4427737965534</c:v>
                </c:pt>
                <c:pt idx="1">
                  <c:v>1158.634631274715</c:v>
                </c:pt>
                <c:pt idx="2">
                  <c:v>94.436281404759058</c:v>
                </c:pt>
                <c:pt idx="3">
                  <c:v>105.20909357430003</c:v>
                </c:pt>
                <c:pt idx="4">
                  <c:v>15.197546246654849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3E0-47A3-87FE-58EA00819A5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3E0-47A3-87FE-58EA00819A59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3E0-47A3-87FE-58EA00819A59}"/>
              </c:ext>
            </c:extLst>
          </c:dPt>
          <c:dLbls>
            <c:dLbl>
              <c:idx val="0"/>
              <c:layout>
                <c:manualLayout>
                  <c:x val="0.13205129204910854"/>
                  <c:y val="-7.41135140032024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030449780217782"/>
                  <c:y val="8.82303738133362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23521636396247456"/>
                  <c:y val="-3.8821364477867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3E0-47A3-87FE-58EA00819A59}"/>
                </c:ext>
              </c:extLst>
            </c:dLbl>
            <c:dLbl>
              <c:idx val="3"/>
              <c:layout>
                <c:manualLayout>
                  <c:x val="-8.8722124310174927E-2"/>
                  <c:y val="-0.167637710245338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58777381797187"/>
                      <c:h val="0.13411016819627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3E0-47A3-87FE-58EA00819A59}"/>
                </c:ext>
              </c:extLst>
            </c:dLbl>
            <c:dLbl>
              <c:idx val="4"/>
              <c:layout>
                <c:manualLayout>
                  <c:x val="0.27235578985128633"/>
                  <c:y val="-9.1759588765869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3E0-47A3-87FE-58EA00819A5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rynku_01 2026'!$B$65,'szacunek rynku_01 2026'!$B$74:$B$80)</c15:sqref>
                  </c15:fullRef>
                </c:ext>
              </c:extLst>
              <c:f>('szacunek rynku_01 2026'!$B$65,'szacunek rynku_01 2026'!$B$74,'szacunek rynku_01 2026'!$B$78:$B$80)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rynku_01 2026'!$C$65,'szacunek rynku_01 2026'!$C$74:$C$80)</c15:sqref>
                  </c15:fullRef>
                </c:ext>
              </c:extLst>
              <c:f>('szacunek rynku_01 2026'!$C$65,'szacunek rynku_01 2026'!$C$74,'szacunek rynku_01 2026'!$C$78:$C$80)</c:f>
              <c:numCache>
                <c:formatCode>#,##0</c:formatCode>
                <c:ptCount val="5"/>
                <c:pt idx="0">
                  <c:v>387.17321194579381</c:v>
                </c:pt>
                <c:pt idx="1">
                  <c:v>535.62240815585994</c:v>
                </c:pt>
                <c:pt idx="2">
                  <c:v>29.238783646721345</c:v>
                </c:pt>
                <c:pt idx="3">
                  <c:v>16.981190536177177</c:v>
                </c:pt>
                <c:pt idx="4">
                  <c:v>4.4766886135332751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859-434C-AAC6-FC866B105C6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859-434C-AAC6-FC866B105C6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859-434C-AAC6-FC866B105C63}"/>
              </c:ext>
            </c:extLst>
          </c:dPt>
          <c:dLbls>
            <c:dLbl>
              <c:idx val="0"/>
              <c:layout>
                <c:manualLayout>
                  <c:x val="0.12379808629603908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3108976108593993"/>
                  <c:y val="-4.235059119924702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8569712944405886"/>
                  <c:y val="-7.41135345986822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859-434C-AAC6-FC866B105C63}"/>
                </c:ext>
              </c:extLst>
            </c:dLbl>
            <c:dLbl>
              <c:idx val="3"/>
              <c:layout>
                <c:manualLayout>
                  <c:x val="4.7455933080148373E-2"/>
                  <c:y val="-0.1835192285300704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198313486648"/>
                      <c:h val="0.123522557664470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859-434C-AAC6-FC866B105C63}"/>
                </c:ext>
              </c:extLst>
            </c:dLbl>
            <c:dLbl>
              <c:idx val="4"/>
              <c:layout>
                <c:manualLayout>
                  <c:x val="0.26822918697475168"/>
                  <c:y val="-6.70551027321411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59-434C-AAC6-FC866B105C6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rynku_01 2026'!$B$10,'szacunek rynku_01 2026'!$B$19:$B$25)</c15:sqref>
                  </c15:fullRef>
                </c:ext>
              </c:extLst>
              <c:f>('szacunek rynku_01 2026'!$B$10,'szacunek rynku_01 2026'!$B$19,'szacunek rynku_01 2026'!$B$23:$B$25)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rynku_01 2026'!$C$10,'szacunek rynku_01 2026'!$C$19:$C$25)</c15:sqref>
                  </c15:fullRef>
                </c:ext>
              </c:extLst>
              <c:f>('szacunek rynku_01 2026'!$C$10,'szacunek rynku_01 2026'!$C$19,'szacunek rynku_01 2026'!$C$23:$C$25)</c:f>
              <c:numCache>
                <c:formatCode>#,##0</c:formatCode>
                <c:ptCount val="5"/>
                <c:pt idx="0">
                  <c:v>5858.6159857423463</c:v>
                </c:pt>
                <c:pt idx="1">
                  <c:v>1694.2570394305749</c:v>
                </c:pt>
                <c:pt idx="2">
                  <c:v>123.6750650514804</c:v>
                </c:pt>
                <c:pt idx="3">
                  <c:v>122.19028411047721</c:v>
                </c:pt>
                <c:pt idx="4">
                  <c:v>19.674234860188122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9F-4F48-9B7D-2983B0CB5C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59F-4F48-9B7D-2983B0CB5C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59F-4F48-9B7D-2983B0CB5C3E}"/>
              </c:ext>
            </c:extLst>
          </c:dPt>
          <c:dLbls>
            <c:dLbl>
              <c:idx val="0"/>
              <c:layout>
                <c:manualLayout>
                  <c:x val="0.14049778776179006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0661439376733856"/>
                  <c:y val="-1.76460796663529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5702693926317732"/>
                  <c:y val="-6.352588679887054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9F-4F48-9B7D-2983B0CB5C3E}"/>
                </c:ext>
              </c:extLst>
            </c:dLbl>
            <c:dLbl>
              <c:idx val="3"/>
              <c:layout>
                <c:manualLayout>
                  <c:x val="3.0992321753599769E-2"/>
                  <c:y val="-0.1658731488637175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21961255408578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959F-4F48-9B7D-2983B0CB5C3E}"/>
                </c:ext>
              </c:extLst>
            </c:dLbl>
            <c:dLbl>
              <c:idx val="4"/>
              <c:layout>
                <c:manualLayout>
                  <c:x val="0.20661439376733845"/>
                  <c:y val="-7.05843186654117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9F-4F48-9B7D-2983B0CB5C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rynku_01 2026'!$B$38,'szacunek rynku_01 2026'!$B$47:$B$53)</c15:sqref>
                  </c15:fullRef>
                </c:ext>
              </c:extLst>
              <c:f>('szacunek rynku_01 2026'!$B$38,'szacunek rynku_01 2026'!$B$47,'szacunek rynku_01 2026'!$B$51:$B$53)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rynku_01 2026'!$D$38,'szacunek rynku_01 2026'!$D$47:$D$53)</c15:sqref>
                  </c15:fullRef>
                </c:ext>
              </c:extLst>
              <c:f>('szacunek rynku_01 2026'!$D$38,'szacunek rynku_01 2026'!$D$47,'szacunek rynku_01 2026'!$D$51:$D$53)</c:f>
              <c:numCache>
                <c:formatCode>#,##0</c:formatCode>
                <c:ptCount val="5"/>
                <c:pt idx="0">
                  <c:v>5512.1973378740568</c:v>
                </c:pt>
                <c:pt idx="1">
                  <c:v>1080.1254578796472</c:v>
                </c:pt>
                <c:pt idx="2">
                  <c:v>53.543041151936393</c:v>
                </c:pt>
                <c:pt idx="3">
                  <c:v>73.586383307940395</c:v>
                </c:pt>
                <c:pt idx="4">
                  <c:v>17.050633245682413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392-4845-B65C-ABF1B4452B9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392-4845-B65C-ABF1B4452B9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392-4845-B65C-ABF1B4452B9D}"/>
              </c:ext>
            </c:extLst>
          </c:dPt>
          <c:dLbls>
            <c:dLbl>
              <c:idx val="0"/>
              <c:layout>
                <c:manualLayout>
                  <c:x val="0.14840465001236705"/>
                  <c:y val="-3.529214952533448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1954819028774015"/>
                  <c:y val="0.1023472336234698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4734108335394508"/>
                  <c:y val="-6.705508409813551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92-4845-B65C-ABF1B4452B9D}"/>
                </c:ext>
              </c:extLst>
            </c:dLbl>
            <c:dLbl>
              <c:idx val="3"/>
              <c:layout>
                <c:manualLayout>
                  <c:x val="2.6795284030010719E-2"/>
                  <c:y val="-0.1658731027690720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060103883255007"/>
                      <c:h val="0.12352252333867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392-4845-B65C-ABF1B4452B9D}"/>
                </c:ext>
              </c:extLst>
            </c:dLbl>
            <c:dLbl>
              <c:idx val="4"/>
              <c:layout>
                <c:manualLayout>
                  <c:x val="0.23497402918624782"/>
                  <c:y val="-7.411351400320238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392-4845-B65C-ABF1B4452B9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rynku_01 2026'!$B$65,'szacunek rynku_01 2026'!$B$74:$B$80)</c15:sqref>
                  </c15:fullRef>
                </c:ext>
              </c:extLst>
              <c:f>('szacunek rynku_01 2026'!$B$65,'szacunek rynku_01 2026'!$B$74,'szacunek rynku_01 2026'!$B$78:$B$80)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rynku_01 2026'!$D$65,'szacunek rynku_01 2026'!$D$74:$D$80)</c15:sqref>
                  </c15:fullRef>
                </c:ext>
              </c:extLst>
              <c:f>('szacunek rynku_01 2026'!$D$65,'szacunek rynku_01 2026'!$D$74,'szacunek rynku_01 2026'!$D$78:$D$80)</c:f>
              <c:numCache>
                <c:formatCode>#,##0</c:formatCode>
                <c:ptCount val="5"/>
                <c:pt idx="0">
                  <c:v>437.3062995322835</c:v>
                </c:pt>
                <c:pt idx="1">
                  <c:v>451.15965589106474</c:v>
                </c:pt>
                <c:pt idx="2">
                  <c:v>33.483289688416946</c:v>
                </c:pt>
                <c:pt idx="3">
                  <c:v>11.552956297947333</c:v>
                </c:pt>
                <c:pt idx="4">
                  <c:v>5.8205396326045191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019-4B39-BC90-0207D72FA7B4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019-4B39-BC90-0207D72FA7B4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019-4B39-BC90-0207D72FA7B4}"/>
              </c:ext>
            </c:extLst>
          </c:dPt>
          <c:dLbls>
            <c:dLbl>
              <c:idx val="0"/>
              <c:layout>
                <c:manualLayout>
                  <c:x val="0.15289465138783037"/>
                  <c:y val="9.88180461315763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1694238028892176"/>
                  <c:y val="-4.5879807132517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8182066651525794"/>
                  <c:y val="-8.11719664652234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19-4B39-BC90-0207D72FA7B4}"/>
                </c:ext>
              </c:extLst>
            </c:dLbl>
            <c:dLbl>
              <c:idx val="3"/>
              <c:layout>
                <c:manualLayout>
                  <c:x val="5.1653598441834633E-2"/>
                  <c:y val="-0.1623439329304469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17835800450191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019-4B39-BC90-0207D72FA7B4}"/>
                </c:ext>
              </c:extLst>
            </c:dLbl>
            <c:dLbl>
              <c:idx val="4"/>
              <c:layout>
                <c:manualLayout>
                  <c:x val="0.24380498464545947"/>
                  <c:y val="-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19-4B39-BC90-0207D72FA7B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pl-PL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rynku_01 2026'!$B$10,'szacunek rynku_01 2026'!$B$19:$B$25)</c15:sqref>
                  </c15:fullRef>
                </c:ext>
              </c:extLst>
              <c:f>('szacunek rynku_01 2026'!$B$10,'szacunek rynku_01 2026'!$B$19,'szacunek rynku_01 2026'!$B$23:$B$25)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rynku_01 2026'!$D$10,'szacunek rynku_01 2026'!$D$19:$D$25)</c15:sqref>
                  </c15:fullRef>
                </c:ext>
              </c:extLst>
              <c:f>('szacunek rynku_01 2026'!$D$10,'szacunek rynku_01 2026'!$D$19,'szacunek rynku_01 2026'!$D$23:$D$25)</c:f>
              <c:numCache>
                <c:formatCode>#,##0</c:formatCode>
                <c:ptCount val="5"/>
                <c:pt idx="0">
                  <c:v>5949.5036374063402</c:v>
                </c:pt>
                <c:pt idx="1">
                  <c:v>1531.2851137707121</c:v>
                </c:pt>
                <c:pt idx="2">
                  <c:v>87.026330840353339</c:v>
                </c:pt>
                <c:pt idx="3">
                  <c:v>85.139339605887727</c:v>
                </c:pt>
                <c:pt idx="4">
                  <c:v>22.871172878286931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372787</xdr:colOff>
      <xdr:row>12</xdr:row>
      <xdr:rowOff>146047</xdr:rowOff>
    </xdr:from>
    <xdr:to>
      <xdr:col>5</xdr:col>
      <xdr:colOff>606204</xdr:colOff>
      <xdr:row>14</xdr:row>
      <xdr:rowOff>104922</xdr:rowOff>
    </xdr:to>
    <xdr:sp macro="" textlink="$J$14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3725587" y="27812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0,6%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4</xdr:col>
      <xdr:colOff>372787</xdr:colOff>
      <xdr:row>16</xdr:row>
      <xdr:rowOff>87536</xdr:rowOff>
    </xdr:from>
    <xdr:to>
      <xdr:col>5</xdr:col>
      <xdr:colOff>606204</xdr:colOff>
      <xdr:row>18</xdr:row>
      <xdr:rowOff>46411</xdr:rowOff>
    </xdr:to>
    <xdr:sp macro="" textlink="$J$15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725587" y="34593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21,4%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4</xdr:col>
      <xdr:colOff>367014</xdr:colOff>
      <xdr:row>20</xdr:row>
      <xdr:rowOff>163919</xdr:rowOff>
    </xdr:from>
    <xdr:to>
      <xdr:col>5</xdr:col>
      <xdr:colOff>600431</xdr:colOff>
      <xdr:row>22</xdr:row>
      <xdr:rowOff>122794</xdr:rowOff>
    </xdr:to>
    <xdr:sp macro="" textlink="$J$16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3624564" y="4393019"/>
          <a:ext cx="1214492" cy="3398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1,9%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1</xdr:col>
      <xdr:colOff>233346</xdr:colOff>
      <xdr:row>12</xdr:row>
      <xdr:rowOff>146046</xdr:rowOff>
    </xdr:from>
    <xdr:to>
      <xdr:col>3</xdr:col>
      <xdr:colOff>1176096</xdr:colOff>
      <xdr:row>14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16</xdr:row>
      <xdr:rowOff>87535</xdr:rowOff>
    </xdr:from>
    <xdr:to>
      <xdr:col>3</xdr:col>
      <xdr:colOff>1176096</xdr:colOff>
      <xdr:row>18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20</xdr:row>
      <xdr:rowOff>146600</xdr:rowOff>
    </xdr:from>
    <xdr:to>
      <xdr:col>3</xdr:col>
      <xdr:colOff>1176096</xdr:colOff>
      <xdr:row>22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372787</xdr:colOff>
      <xdr:row>10</xdr:row>
      <xdr:rowOff>1046</xdr:rowOff>
    </xdr:from>
    <xdr:to>
      <xdr:col>5</xdr:col>
      <xdr:colOff>606204</xdr:colOff>
      <xdr:row>11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372558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01/2026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166683</xdr:colOff>
      <xdr:row>19</xdr:row>
      <xdr:rowOff>96505</xdr:rowOff>
    </xdr:from>
    <xdr:to>
      <xdr:col>6</xdr:col>
      <xdr:colOff>732905</xdr:colOff>
      <xdr:row>19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8</xdr:row>
      <xdr:rowOff>107156</xdr:rowOff>
    </xdr:from>
    <xdr:to>
      <xdr:col>17</xdr:col>
      <xdr:colOff>333375</xdr:colOff>
      <xdr:row>18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6</xdr:row>
      <xdr:rowOff>127009</xdr:rowOff>
    </xdr:from>
    <xdr:to>
      <xdr:col>6</xdr:col>
      <xdr:colOff>627940</xdr:colOff>
      <xdr:row>9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75603" y="1658065"/>
          <a:ext cx="3056893" cy="506645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6</xdr:row>
      <xdr:rowOff>147810</xdr:rowOff>
    </xdr:from>
    <xdr:to>
      <xdr:col>3</xdr:col>
      <xdr:colOff>1176024</xdr:colOff>
      <xdr:row>11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7179" y="1714143"/>
          <a:ext cx="1799928" cy="94580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4,6 MLD</a:t>
          </a:r>
          <a:r>
            <a:rPr lang="pl-PL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01/2026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899586</xdr:colOff>
      <xdr:row>6</xdr:row>
      <xdr:rowOff>127009</xdr:rowOff>
    </xdr:from>
    <xdr:to>
      <xdr:col>11</xdr:col>
      <xdr:colOff>5647</xdr:colOff>
      <xdr:row>22</xdr:row>
      <xdr:rowOff>129831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124171</xdr:colOff>
      <xdr:row>6</xdr:row>
      <xdr:rowOff>127009</xdr:rowOff>
    </xdr:from>
    <xdr:to>
      <xdr:col>14</xdr:col>
      <xdr:colOff>594071</xdr:colOff>
      <xdr:row>22</xdr:row>
      <xdr:rowOff>129831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405114</xdr:colOff>
      <xdr:row>47</xdr:row>
      <xdr:rowOff>146047</xdr:rowOff>
    </xdr:from>
    <xdr:to>
      <xdr:col>5</xdr:col>
      <xdr:colOff>600431</xdr:colOff>
      <xdr:row>49</xdr:row>
      <xdr:rowOff>104922</xdr:rowOff>
    </xdr:to>
    <xdr:sp macro="" textlink="'szacunek rynku_01 2026'!F41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3662664" y="10175872"/>
          <a:ext cx="1176392" cy="3398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2,1%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4</xdr:col>
      <xdr:colOff>405114</xdr:colOff>
      <xdr:row>51</xdr:row>
      <xdr:rowOff>87536</xdr:rowOff>
    </xdr:from>
    <xdr:to>
      <xdr:col>5</xdr:col>
      <xdr:colOff>600431</xdr:colOff>
      <xdr:row>53</xdr:row>
      <xdr:rowOff>46411</xdr:rowOff>
    </xdr:to>
    <xdr:sp macro="" textlink="'szacunek rynku_01 2026'!F68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3662664" y="10879361"/>
          <a:ext cx="1176392" cy="3398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-8,4%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4</xdr:col>
      <xdr:colOff>405114</xdr:colOff>
      <xdr:row>55</xdr:row>
      <xdr:rowOff>146601</xdr:rowOff>
    </xdr:from>
    <xdr:to>
      <xdr:col>5</xdr:col>
      <xdr:colOff>600431</xdr:colOff>
      <xdr:row>57</xdr:row>
      <xdr:rowOff>105476</xdr:rowOff>
    </xdr:to>
    <xdr:sp macro="" textlink="'szacunek rynku_01 2026'!F13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3662664" y="11700426"/>
          <a:ext cx="1176392" cy="3398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1</xdr:col>
      <xdr:colOff>233346</xdr:colOff>
      <xdr:row>47</xdr:row>
      <xdr:rowOff>146046</xdr:rowOff>
    </xdr:from>
    <xdr:to>
      <xdr:col>3</xdr:col>
      <xdr:colOff>1176096</xdr:colOff>
      <xdr:row>49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51</xdr:row>
      <xdr:rowOff>87535</xdr:rowOff>
    </xdr:from>
    <xdr:to>
      <xdr:col>3</xdr:col>
      <xdr:colOff>1176096</xdr:colOff>
      <xdr:row>53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55</xdr:row>
      <xdr:rowOff>146600</xdr:rowOff>
    </xdr:from>
    <xdr:to>
      <xdr:col>3</xdr:col>
      <xdr:colOff>1176096</xdr:colOff>
      <xdr:row>57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405114</xdr:colOff>
      <xdr:row>45</xdr:row>
      <xdr:rowOff>1046</xdr:rowOff>
    </xdr:from>
    <xdr:to>
      <xdr:col>5</xdr:col>
      <xdr:colOff>600431</xdr:colOff>
      <xdr:row>46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3662664" y="9649871"/>
          <a:ext cx="1176392" cy="33193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01/2026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166683</xdr:colOff>
      <xdr:row>54</xdr:row>
      <xdr:rowOff>96505</xdr:rowOff>
    </xdr:from>
    <xdr:to>
      <xdr:col>6</xdr:col>
      <xdr:colOff>732905</xdr:colOff>
      <xdr:row>54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43</xdr:row>
      <xdr:rowOff>107156</xdr:rowOff>
    </xdr:from>
    <xdr:to>
      <xdr:col>17</xdr:col>
      <xdr:colOff>333375</xdr:colOff>
      <xdr:row>53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41</xdr:row>
      <xdr:rowOff>127009</xdr:rowOff>
    </xdr:from>
    <xdr:to>
      <xdr:col>6</xdr:col>
      <xdr:colOff>627940</xdr:colOff>
      <xdr:row>44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6186" y="8646592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41</xdr:row>
      <xdr:rowOff>147810</xdr:rowOff>
    </xdr:from>
    <xdr:to>
      <xdr:col>3</xdr:col>
      <xdr:colOff>1176024</xdr:colOff>
      <xdr:row>46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1,3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01/2026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41</xdr:row>
      <xdr:rowOff>127009</xdr:rowOff>
    </xdr:from>
    <xdr:to>
      <xdr:col>10</xdr:col>
      <xdr:colOff>697089</xdr:colOff>
      <xdr:row>57</xdr:row>
      <xdr:rowOff>129831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41</xdr:row>
      <xdr:rowOff>127009</xdr:rowOff>
    </xdr:from>
    <xdr:to>
      <xdr:col>14</xdr:col>
      <xdr:colOff>603249</xdr:colOff>
      <xdr:row>57</xdr:row>
      <xdr:rowOff>129831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405114</xdr:colOff>
      <xdr:row>80</xdr:row>
      <xdr:rowOff>146047</xdr:rowOff>
    </xdr:from>
    <xdr:to>
      <xdr:col>5</xdr:col>
      <xdr:colOff>600431</xdr:colOff>
      <xdr:row>82</xdr:row>
      <xdr:rowOff>104922</xdr:rowOff>
    </xdr:to>
    <xdr:sp macro="" textlink="'szacunek rynku_01 2026'!F47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3662664" y="17129122"/>
          <a:ext cx="1176392" cy="3398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-6,8%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4</xdr:col>
      <xdr:colOff>405114</xdr:colOff>
      <xdr:row>84</xdr:row>
      <xdr:rowOff>87536</xdr:rowOff>
    </xdr:from>
    <xdr:to>
      <xdr:col>5</xdr:col>
      <xdr:colOff>600431</xdr:colOff>
      <xdr:row>86</xdr:row>
      <xdr:rowOff>46411</xdr:rowOff>
    </xdr:to>
    <xdr:sp macro="" textlink="'szacunek rynku_01 2026'!F74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3662664" y="17832611"/>
          <a:ext cx="1176392" cy="3398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-15,8%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4</xdr:col>
      <xdr:colOff>405114</xdr:colOff>
      <xdr:row>88</xdr:row>
      <xdr:rowOff>146601</xdr:rowOff>
    </xdr:from>
    <xdr:to>
      <xdr:col>5</xdr:col>
      <xdr:colOff>600431</xdr:colOff>
      <xdr:row>90</xdr:row>
      <xdr:rowOff>105476</xdr:rowOff>
    </xdr:to>
    <xdr:sp macro="" textlink="'szacunek rynku_01 2026'!F19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3665595" y="18639755"/>
          <a:ext cx="1177124" cy="3398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-9,6%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1</xdr:col>
      <xdr:colOff>233346</xdr:colOff>
      <xdr:row>80</xdr:row>
      <xdr:rowOff>146046</xdr:rowOff>
    </xdr:from>
    <xdr:to>
      <xdr:col>3</xdr:col>
      <xdr:colOff>1176096</xdr:colOff>
      <xdr:row>82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84</xdr:row>
      <xdr:rowOff>87535</xdr:rowOff>
    </xdr:from>
    <xdr:to>
      <xdr:col>3</xdr:col>
      <xdr:colOff>1176096</xdr:colOff>
      <xdr:row>86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88</xdr:row>
      <xdr:rowOff>146600</xdr:rowOff>
    </xdr:from>
    <xdr:to>
      <xdr:col>3</xdr:col>
      <xdr:colOff>1176096</xdr:colOff>
      <xdr:row>90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405114</xdr:colOff>
      <xdr:row>78</xdr:row>
      <xdr:rowOff>1046</xdr:rowOff>
    </xdr:from>
    <xdr:to>
      <xdr:col>5</xdr:col>
      <xdr:colOff>600431</xdr:colOff>
      <xdr:row>79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3662664" y="16603121"/>
          <a:ext cx="1176392" cy="33193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01/2026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166683</xdr:colOff>
      <xdr:row>87</xdr:row>
      <xdr:rowOff>96505</xdr:rowOff>
    </xdr:from>
    <xdr:to>
      <xdr:col>6</xdr:col>
      <xdr:colOff>732905</xdr:colOff>
      <xdr:row>87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76</xdr:row>
      <xdr:rowOff>107156</xdr:rowOff>
    </xdr:from>
    <xdr:to>
      <xdr:col>17</xdr:col>
      <xdr:colOff>333375</xdr:colOff>
      <xdr:row>86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74</xdr:row>
      <xdr:rowOff>127009</xdr:rowOff>
    </xdr:from>
    <xdr:to>
      <xdr:col>6</xdr:col>
      <xdr:colOff>627940</xdr:colOff>
      <xdr:row>77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6186" y="15800926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74</xdr:row>
      <xdr:rowOff>147810</xdr:rowOff>
    </xdr:from>
    <xdr:to>
      <xdr:col>3</xdr:col>
      <xdr:colOff>1176024</xdr:colOff>
      <xdr:row>79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1,5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01/2026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74</xdr:row>
      <xdr:rowOff>127009</xdr:rowOff>
    </xdr:from>
    <xdr:to>
      <xdr:col>10</xdr:col>
      <xdr:colOff>684389</xdr:colOff>
      <xdr:row>90</xdr:row>
      <xdr:rowOff>129831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98777</xdr:colOff>
      <xdr:row>74</xdr:row>
      <xdr:rowOff>127009</xdr:rowOff>
    </xdr:from>
    <xdr:to>
      <xdr:col>14</xdr:col>
      <xdr:colOff>571499</xdr:colOff>
      <xdr:row>90</xdr:row>
      <xdr:rowOff>129831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4</xdr:row>
      <xdr:rowOff>56444</xdr:rowOff>
    </xdr:from>
    <xdr:to>
      <xdr:col>3</xdr:col>
      <xdr:colOff>549160</xdr:colOff>
      <xdr:row>4</xdr:row>
      <xdr:rowOff>740833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39</xdr:row>
      <xdr:rowOff>16935</xdr:rowOff>
    </xdr:from>
    <xdr:to>
      <xdr:col>3</xdr:col>
      <xdr:colOff>475457</xdr:colOff>
      <xdr:row>39</xdr:row>
      <xdr:rowOff>766235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72</xdr:row>
      <xdr:rowOff>80433</xdr:rowOff>
    </xdr:from>
    <xdr:to>
      <xdr:col>3</xdr:col>
      <xdr:colOff>320675</xdr:colOff>
      <xdr:row>72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4</xdr:col>
      <xdr:colOff>403648</xdr:colOff>
      <xdr:row>114</xdr:row>
      <xdr:rowOff>146047</xdr:rowOff>
    </xdr:from>
    <xdr:to>
      <xdr:col>5</xdr:col>
      <xdr:colOff>600431</xdr:colOff>
      <xdr:row>116</xdr:row>
      <xdr:rowOff>104922</xdr:rowOff>
    </xdr:to>
    <xdr:sp macro="" textlink="'szacunek rynku_01 2026'!F55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3664129" y="24251624"/>
          <a:ext cx="1178590" cy="3398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4</xdr:col>
      <xdr:colOff>403648</xdr:colOff>
      <xdr:row>118</xdr:row>
      <xdr:rowOff>87536</xdr:rowOff>
    </xdr:from>
    <xdr:to>
      <xdr:col>5</xdr:col>
      <xdr:colOff>600431</xdr:colOff>
      <xdr:row>120</xdr:row>
      <xdr:rowOff>46411</xdr:rowOff>
    </xdr:to>
    <xdr:sp macro="" textlink="'szacunek rynku_01 2026'!F82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3664129" y="24955113"/>
          <a:ext cx="1178590" cy="3398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-3,5%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4</xdr:col>
      <xdr:colOff>403648</xdr:colOff>
      <xdr:row>122</xdr:row>
      <xdr:rowOff>146601</xdr:rowOff>
    </xdr:from>
    <xdr:to>
      <xdr:col>5</xdr:col>
      <xdr:colOff>600431</xdr:colOff>
      <xdr:row>124</xdr:row>
      <xdr:rowOff>105476</xdr:rowOff>
    </xdr:to>
    <xdr:sp macro="" textlink="'szacunek rynku_01 2026'!F27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3664129" y="25776178"/>
          <a:ext cx="1178590" cy="3398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1</xdr:col>
      <xdr:colOff>233346</xdr:colOff>
      <xdr:row>114</xdr:row>
      <xdr:rowOff>146046</xdr:rowOff>
    </xdr:from>
    <xdr:to>
      <xdr:col>3</xdr:col>
      <xdr:colOff>1176096</xdr:colOff>
      <xdr:row>116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118</xdr:row>
      <xdr:rowOff>87535</xdr:rowOff>
    </xdr:from>
    <xdr:to>
      <xdr:col>3</xdr:col>
      <xdr:colOff>1176096</xdr:colOff>
      <xdr:row>120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122</xdr:row>
      <xdr:rowOff>10526</xdr:rowOff>
    </xdr:from>
    <xdr:to>
      <xdr:col>3</xdr:col>
      <xdr:colOff>1176096</xdr:colOff>
      <xdr:row>125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403648</xdr:colOff>
      <xdr:row>112</xdr:row>
      <xdr:rowOff>1046</xdr:rowOff>
    </xdr:from>
    <xdr:to>
      <xdr:col>5</xdr:col>
      <xdr:colOff>600431</xdr:colOff>
      <xdr:row>113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3664129" y="23725623"/>
          <a:ext cx="1178590" cy="33193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11/2025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166683</xdr:colOff>
      <xdr:row>121</xdr:row>
      <xdr:rowOff>96505</xdr:rowOff>
    </xdr:from>
    <xdr:to>
      <xdr:col>6</xdr:col>
      <xdr:colOff>732905</xdr:colOff>
      <xdr:row>121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108</xdr:row>
      <xdr:rowOff>127009</xdr:rowOff>
    </xdr:from>
    <xdr:to>
      <xdr:col>6</xdr:col>
      <xdr:colOff>627940</xdr:colOff>
      <xdr:row>111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50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108</xdr:row>
      <xdr:rowOff>147810</xdr:rowOff>
    </xdr:from>
    <xdr:to>
      <xdr:col>3</xdr:col>
      <xdr:colOff>1176024</xdr:colOff>
      <xdr:row>113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7,7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01/2026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108</xdr:row>
      <xdr:rowOff>127009</xdr:rowOff>
    </xdr:from>
    <xdr:to>
      <xdr:col>10</xdr:col>
      <xdr:colOff>684389</xdr:colOff>
      <xdr:row>124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108</xdr:row>
      <xdr:rowOff>127009</xdr:rowOff>
    </xdr:from>
    <xdr:to>
      <xdr:col>14</xdr:col>
      <xdr:colOff>571499</xdr:colOff>
      <xdr:row>124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12</xdr:row>
      <xdr:rowOff>146047</xdr:rowOff>
    </xdr:from>
    <xdr:to>
      <xdr:col>20</xdr:col>
      <xdr:colOff>1493597</xdr:colOff>
      <xdr:row>14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16</xdr:row>
      <xdr:rowOff>87537</xdr:rowOff>
    </xdr:from>
    <xdr:to>
      <xdr:col>20</xdr:col>
      <xdr:colOff>1493597</xdr:colOff>
      <xdr:row>18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21</xdr:col>
      <xdr:colOff>799047</xdr:colOff>
      <xdr:row>12</xdr:row>
      <xdr:rowOff>146047</xdr:rowOff>
    </xdr:from>
    <xdr:to>
      <xdr:col>23</xdr:col>
      <xdr:colOff>589</xdr:colOff>
      <xdr:row>14</xdr:row>
      <xdr:rowOff>104922</xdr:rowOff>
    </xdr:to>
    <xdr:sp macro="" textlink="'szacunek rynku_01 2026'!F11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6807397" y="278129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2,4%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21</xdr:col>
      <xdr:colOff>799047</xdr:colOff>
      <xdr:row>16</xdr:row>
      <xdr:rowOff>87537</xdr:rowOff>
    </xdr:from>
    <xdr:to>
      <xdr:col>23</xdr:col>
      <xdr:colOff>589</xdr:colOff>
      <xdr:row>18</xdr:row>
      <xdr:rowOff>46411</xdr:rowOff>
    </xdr:to>
    <xdr:sp macro="" textlink="'szacunek rynku_01 2026'!F12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6324797" y="3554637"/>
          <a:ext cx="1163692" cy="3398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-1,5%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21</xdr:col>
      <xdr:colOff>799047</xdr:colOff>
      <xdr:row>10</xdr:row>
      <xdr:rowOff>1046</xdr:rowOff>
    </xdr:from>
    <xdr:to>
      <xdr:col>23</xdr:col>
      <xdr:colOff>589</xdr:colOff>
      <xdr:row>11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6807397" y="22679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01/2026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20</xdr:col>
      <xdr:colOff>1757897</xdr:colOff>
      <xdr:row>6</xdr:row>
      <xdr:rowOff>127009</xdr:rowOff>
    </xdr:from>
    <xdr:to>
      <xdr:col>24</xdr:col>
      <xdr:colOff>259079</xdr:colOff>
      <xdr:row>9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47</xdr:row>
      <xdr:rowOff>177797</xdr:rowOff>
    </xdr:from>
    <xdr:to>
      <xdr:col>20</xdr:col>
      <xdr:colOff>1404697</xdr:colOff>
      <xdr:row>49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50</xdr:row>
      <xdr:rowOff>145594</xdr:rowOff>
    </xdr:from>
    <xdr:to>
      <xdr:col>20</xdr:col>
      <xdr:colOff>1404697</xdr:colOff>
      <xdr:row>52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21</xdr:col>
      <xdr:colOff>837147</xdr:colOff>
      <xdr:row>47</xdr:row>
      <xdr:rowOff>177797</xdr:rowOff>
    </xdr:from>
    <xdr:to>
      <xdr:col>23</xdr:col>
      <xdr:colOff>589</xdr:colOff>
      <xdr:row>49</xdr:row>
      <xdr:rowOff>136672</xdr:rowOff>
    </xdr:to>
    <xdr:sp macro="" textlink="'szacunek rynku_01 2026'!F14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6362897" y="10207622"/>
          <a:ext cx="1125592" cy="3398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-12,4%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21</xdr:col>
      <xdr:colOff>837147</xdr:colOff>
      <xdr:row>50</xdr:row>
      <xdr:rowOff>145594</xdr:rowOff>
    </xdr:from>
    <xdr:to>
      <xdr:col>23</xdr:col>
      <xdr:colOff>589</xdr:colOff>
      <xdr:row>52</xdr:row>
      <xdr:rowOff>104468</xdr:rowOff>
    </xdr:to>
    <xdr:sp macro="" textlink="'szacunek rynku_01 2026'!F15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6362897" y="10746919"/>
          <a:ext cx="1125592" cy="3398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14,9%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21</xdr:col>
      <xdr:colOff>837147</xdr:colOff>
      <xdr:row>45</xdr:row>
      <xdr:rowOff>89946</xdr:rowOff>
    </xdr:from>
    <xdr:to>
      <xdr:col>23</xdr:col>
      <xdr:colOff>589</xdr:colOff>
      <xdr:row>47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6362897" y="9738771"/>
          <a:ext cx="1125592" cy="3382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01/2026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20</xdr:col>
      <xdr:colOff>1694397</xdr:colOff>
      <xdr:row>41</xdr:row>
      <xdr:rowOff>127009</xdr:rowOff>
    </xdr:from>
    <xdr:to>
      <xdr:col>24</xdr:col>
      <xdr:colOff>195579</xdr:colOff>
      <xdr:row>44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53</xdr:row>
      <xdr:rowOff>113390</xdr:rowOff>
    </xdr:from>
    <xdr:to>
      <xdr:col>20</xdr:col>
      <xdr:colOff>1404697</xdr:colOff>
      <xdr:row>55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21</xdr:col>
      <xdr:colOff>837147</xdr:colOff>
      <xdr:row>53</xdr:row>
      <xdr:rowOff>113390</xdr:rowOff>
    </xdr:from>
    <xdr:to>
      <xdr:col>23</xdr:col>
      <xdr:colOff>589</xdr:colOff>
      <xdr:row>55</xdr:row>
      <xdr:rowOff>72264</xdr:rowOff>
    </xdr:to>
    <xdr:sp macro="" textlink="'szacunek rynku_01 2026'!F16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6362897" y="11286215"/>
          <a:ext cx="1125592" cy="3398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56</xdr:row>
      <xdr:rowOff>81187</xdr:rowOff>
    </xdr:from>
    <xdr:to>
      <xdr:col>20</xdr:col>
      <xdr:colOff>1404697</xdr:colOff>
      <xdr:row>58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21</xdr:col>
      <xdr:colOff>837147</xdr:colOff>
      <xdr:row>56</xdr:row>
      <xdr:rowOff>81187</xdr:rowOff>
    </xdr:from>
    <xdr:to>
      <xdr:col>23</xdr:col>
      <xdr:colOff>589</xdr:colOff>
      <xdr:row>58</xdr:row>
      <xdr:rowOff>40061</xdr:rowOff>
    </xdr:to>
    <xdr:sp macro="" textlink="'szacunek rynku_01 2026'!F17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6362897" y="11825512"/>
          <a:ext cx="1125592" cy="3398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-21,4%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81</xdr:row>
      <xdr:rowOff>6338</xdr:rowOff>
    </xdr:from>
    <xdr:to>
      <xdr:col>20</xdr:col>
      <xdr:colOff>1385663</xdr:colOff>
      <xdr:row>82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84</xdr:row>
      <xdr:rowOff>5885</xdr:rowOff>
    </xdr:from>
    <xdr:to>
      <xdr:col>20</xdr:col>
      <xdr:colOff>1385663</xdr:colOff>
      <xdr:row>85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21</xdr:col>
      <xdr:colOff>837147</xdr:colOff>
      <xdr:row>81</xdr:row>
      <xdr:rowOff>6338</xdr:rowOff>
    </xdr:from>
    <xdr:to>
      <xdr:col>23</xdr:col>
      <xdr:colOff>589</xdr:colOff>
      <xdr:row>82</xdr:row>
      <xdr:rowOff>149363</xdr:rowOff>
    </xdr:to>
    <xdr:sp macro="" textlink="'szacunek rynku_01 2026'!F20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6362897" y="17179913"/>
          <a:ext cx="1125592" cy="33352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E679ACF-193E-4F91-B4A6-C9A4BC5C5699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-23,1%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21</xdr:col>
      <xdr:colOff>837147</xdr:colOff>
      <xdr:row>84</xdr:row>
      <xdr:rowOff>5885</xdr:rowOff>
    </xdr:from>
    <xdr:to>
      <xdr:col>23</xdr:col>
      <xdr:colOff>589</xdr:colOff>
      <xdr:row>85</xdr:row>
      <xdr:rowOff>148909</xdr:rowOff>
    </xdr:to>
    <xdr:sp macro="" textlink="'szacunek rynku_01 2026'!F21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6362897" y="17750960"/>
          <a:ext cx="1125592" cy="33352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F12704A-DAD9-4841-B052-EF3F2F425760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-29,2%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21</xdr:col>
      <xdr:colOff>837147</xdr:colOff>
      <xdr:row>78</xdr:row>
      <xdr:rowOff>102637</xdr:rowOff>
    </xdr:from>
    <xdr:to>
      <xdr:col>23</xdr:col>
      <xdr:colOff>589</xdr:colOff>
      <xdr:row>80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6362897" y="16704712"/>
          <a:ext cx="1125592" cy="3382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01/2026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20</xdr:col>
      <xdr:colOff>1675363</xdr:colOff>
      <xdr:row>74</xdr:row>
      <xdr:rowOff>139700</xdr:rowOff>
    </xdr:from>
    <xdr:to>
      <xdr:col>24</xdr:col>
      <xdr:colOff>176545</xdr:colOff>
      <xdr:row>77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87</xdr:row>
      <xdr:rowOff>5431</xdr:rowOff>
    </xdr:from>
    <xdr:to>
      <xdr:col>20</xdr:col>
      <xdr:colOff>1385663</xdr:colOff>
      <xdr:row>88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21</xdr:col>
      <xdr:colOff>827622</xdr:colOff>
      <xdr:row>87</xdr:row>
      <xdr:rowOff>5431</xdr:rowOff>
    </xdr:from>
    <xdr:to>
      <xdr:col>23</xdr:col>
      <xdr:colOff>589</xdr:colOff>
      <xdr:row>88</xdr:row>
      <xdr:rowOff>148455</xdr:rowOff>
    </xdr:to>
    <xdr:sp macro="" textlink="'szacunek rynku_01 2026'!F22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6353372" y="18322006"/>
          <a:ext cx="1135117" cy="33352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036943F-8AE3-42CC-BFEE-9C8AA52E15A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3,3%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</xdr:col>
      <xdr:colOff>0</xdr:colOff>
      <xdr:row>23</xdr:row>
      <xdr:rowOff>63501</xdr:rowOff>
    </xdr:from>
    <xdr:to>
      <xdr:col>14</xdr:col>
      <xdr:colOff>485333</xdr:colOff>
      <xdr:row>34</xdr:row>
      <xdr:rowOff>98779</xdr:rowOff>
    </xdr:to>
    <xdr:sp macro="" textlink="">
      <xdr:nvSpPr>
        <xdr:cNvPr id="148" name="Prostokąt: zaokrąglone rogi 147">
          <a:extLst>
            <a:ext uri="{FF2B5EF4-FFF2-40B4-BE49-F238E27FC236}">
              <a16:creationId xmlns:a16="http://schemas.microsoft.com/office/drawing/2014/main" id="{067B2F4D-AF8E-474A-8BEE-164CC10637BC}"/>
            </a:ext>
          </a:extLst>
        </xdr:cNvPr>
        <xdr:cNvSpPr/>
      </xdr:nvSpPr>
      <xdr:spPr>
        <a:xfrm>
          <a:off x="853722" y="4720168"/>
          <a:ext cx="10821722" cy="2060222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Pojazdy lekkie pozostają główną siłą napędową całego rynku leasingu, ale już przy znacznie niższym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tempie rozwoju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. Rok 2026 otwieramy z niewielkim wzrostem finansowania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OSD w leasingu, przy znacznym wzroście dla pożyczki. Wprowadzone zmiany limitów odpisów amortyzacyjnych zwiększają zainteresowanie pożyczką.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w styczniu 2026 na poziomie 1,9% r/r, wyraźnie poniżej wzrorstu o 11,6% r/ w IV kw. 2025 i w całym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2025.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Podobnie jak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2025, notujemy wyższą dynamikę w sektorze finansowania aut osobowych. Sektor lekkich aut dostawczych na lekkim minusie w tym roku.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Zakładamy utrzymanie stabilnie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wysokiej dynamiki wydatków gospodarstw domowych w 2026 roku, co finalnie będzie pozytywnie wpływało na popyt na pojazdy lekkie w Polsce.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58</xdr:row>
      <xdr:rowOff>179917</xdr:rowOff>
    </xdr:from>
    <xdr:to>
      <xdr:col>14</xdr:col>
      <xdr:colOff>537986</xdr:colOff>
      <xdr:row>68</xdr:row>
      <xdr:rowOff>38100</xdr:rowOff>
    </xdr:to>
    <xdr:sp macro="" textlink="">
      <xdr:nvSpPr>
        <xdr:cNvPr id="149" name="Prostokąt: zaokrąglone rogi 148">
          <a:extLst>
            <a:ext uri="{FF2B5EF4-FFF2-40B4-BE49-F238E27FC236}">
              <a16:creationId xmlns:a16="http://schemas.microsoft.com/office/drawing/2014/main" id="{E1982131-3386-41DB-989E-C0B40D22D152}"/>
            </a:ext>
          </a:extLst>
        </xdr:cNvPr>
        <xdr:cNvSpPr/>
      </xdr:nvSpPr>
      <xdr:spPr>
        <a:xfrm>
          <a:off x="847725" y="12305242"/>
          <a:ext cx="10501136" cy="1801283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 w styczniu 2026 z nieznacznym wzrostem w ujęciu rocznym, po dynamice 2,4% r/r w IV kw. 2025 i 4,4% r/r w całym 2025. Inaczej niż w 2025 roku notujemy spadek finansowania w pożyczce, przy utrzymaniu niewielkiego wzrostu w finansowaniu leasingiem.</a:t>
          </a:r>
          <a:endParaRPr lang="pl-PL" sz="1200" b="0" baseline="0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Ciągniki siodłowe w styczniu 2026 kolejny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miesiąc z rzędu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na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plusie. 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Wzrost ten w części wynika z niskiej bazą ub. roku, ale coraz ważniejsza staje się stabilizacja sytuacji gospodarczej w strefie euro i wzrost eksportu towarów z Polski (9,7% r/r dla ostatnich danych za grudzień 2025). Lekki wzrost w finansowaniu naczep. Z drugiej strony wyraźny spadek dla typowych ciężarówek o DMC powyżej 3,5 tony (bardziej związanych z popytem krajowym) oraz dla finansowania autobusów. Jak na razie, mocno zdywersyfikowane wyniki sektora TRK w poszczególnych kategoriach pojazdów.</a:t>
          </a:r>
          <a:b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endParaRPr lang="en-GB" sz="1200" b="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232834</xdr:colOff>
      <xdr:row>91</xdr:row>
      <xdr:rowOff>116419</xdr:rowOff>
    </xdr:from>
    <xdr:to>
      <xdr:col>14</xdr:col>
      <xdr:colOff>536840</xdr:colOff>
      <xdr:row>102</xdr:row>
      <xdr:rowOff>112890</xdr:rowOff>
    </xdr:to>
    <xdr:sp macro="" textlink="">
      <xdr:nvSpPr>
        <xdr:cNvPr id="151" name="Prostokąt: zaokrąglone rogi 150">
          <a:extLst>
            <a:ext uri="{FF2B5EF4-FFF2-40B4-BE49-F238E27FC236}">
              <a16:creationId xmlns:a16="http://schemas.microsoft.com/office/drawing/2014/main" id="{38D061DB-AA2E-4936-B7EE-7680BBFBF561}"/>
            </a:ext>
          </a:extLst>
        </xdr:cNvPr>
        <xdr:cNvSpPr/>
      </xdr:nvSpPr>
      <xdr:spPr>
        <a:xfrm>
          <a:off x="839612" y="18397363"/>
          <a:ext cx="10887339" cy="2049638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w styczniu 2026 z wyraźnym spadkiem w ujęciu rocznym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 2,6% r/r w IV kw. 2025 oraz 1,4% r/r w I-III kw. 2025.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Słaby wynik finansowania maszyn w styczniu za sprawą spadków w finansowaniu sprzętu budowlanego oraz maszyn rolniczych.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b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endParaRPr lang="pl-PL" sz="1200" b="0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Spadek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w </a:t>
          </a:r>
          <a:r>
            <a:rPr lang="pl-PL" sz="1200" b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finansowaniu maszyn rolniczych o 29,2% r/r za 01/2026 wyraźnie</a:t>
          </a:r>
          <a:r>
            <a:rPr lang="pl-PL" sz="1200" b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poniżej -1,4% r/r w IV kw. 2025 To wpływ zakończenia we wrześniu 2025 rozliczeń funduszy unijnych z poprzedniego PROW i masowych zakupów ciągników roliniczych, co widzieliśmy we wzroście finansowania segmentu Agro o 32,5% r/r w I-III kw. 2025.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</a:t>
          </a:r>
          <a:r>
            <a:rPr lang="pl-PL" sz="1200" b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Wciąż obserwujemy słabsze wyniki w sektorze maszyn budowlanych, styczniowy spadek był poniżej -14,5% r/r z</a:t>
          </a:r>
          <a:r>
            <a:rPr lang="pl-PL" sz="12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IV kw. 2025 oraz -8,1% r/r w I-III kw. 2025 (opóźnienia w KPO + mroźny styczeń)</a:t>
          </a:r>
          <a:r>
            <a:rPr lang="pl-PL" sz="1200" b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 Wynik w finansowaniu pozostałych maszyn w styczniu 2025 na plusie</a:t>
          </a:r>
          <a:r>
            <a:rPr lang="pl-PL" sz="12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po spadku o 3,4% r/r w 2025.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126</xdr:row>
      <xdr:rowOff>0</xdr:rowOff>
    </xdr:from>
    <xdr:to>
      <xdr:col>14</xdr:col>
      <xdr:colOff>490624</xdr:colOff>
      <xdr:row>134</xdr:row>
      <xdr:rowOff>158750</xdr:rowOff>
    </xdr:to>
    <xdr:sp macro="" textlink="">
      <xdr:nvSpPr>
        <xdr:cNvPr id="152" name="Prostokąt: zaokrąglone rogi 151">
          <a:extLst>
            <a:ext uri="{FF2B5EF4-FFF2-40B4-BE49-F238E27FC236}">
              <a16:creationId xmlns:a16="http://schemas.microsoft.com/office/drawing/2014/main" id="{0D304B79-368F-4202-B998-2B5FE5D07197}"/>
            </a:ext>
          </a:extLst>
        </xdr:cNvPr>
        <xdr:cNvSpPr/>
      </xdr:nvSpPr>
      <xdr:spPr>
        <a:xfrm>
          <a:off x="857250" y="26257250"/>
          <a:ext cx="10491874" cy="1682750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Podobnie jak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2025, rozpoczynamy rok od niewielkiej zmiany w wartości sfinansowanych inwestycjji w ujeciu r/r. Rynek leasingu w styczniu 2026 zmniejszył się o 1,8% r/r, podczas gdy w styczniu 2025 wzrósł o 2,0% r/r.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Wzrósł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udział OSD w strukturze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leasingowych: do 60,1% w styczniu 2026, po średnio 56,8% za cały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dosyć  wyraźny wzrost finansowania aktywów przez firmy leasingowe w 2026 roku. Zgodnie z projekcją z konferencji ZPL będzie to ok. 8,4% r/r.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294408</xdr:colOff>
      <xdr:row>109</xdr:row>
      <xdr:rowOff>8659</xdr:rowOff>
    </xdr:from>
    <xdr:to>
      <xdr:col>14</xdr:col>
      <xdr:colOff>398317</xdr:colOff>
      <xdr:row>111</xdr:row>
      <xdr:rowOff>181841</xdr:rowOff>
    </xdr:to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AD417882-5FCE-41A2-9BC1-4F8266129018}"/>
            </a:ext>
          </a:extLst>
        </xdr:cNvPr>
        <xdr:cNvSpPr txBox="1"/>
      </xdr:nvSpPr>
      <xdr:spPr>
        <a:xfrm>
          <a:off x="8996794" y="23154409"/>
          <a:ext cx="2182091" cy="55418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4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Struktura finansowania w 01/2026</a:t>
          </a:r>
          <a:endParaRPr lang="pl-PL" sz="14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0.06411</cdr:x>
      <cdr:y>0.0053</cdr:y>
    </cdr:from>
    <cdr:to>
      <cdr:x>0.92048</cdr:x>
      <cdr:y>0.18695</cdr:y>
    </cdr:to>
    <cdr:sp macro="" textlink="">
      <cdr:nvSpPr>
        <cdr:cNvPr id="2" name="pole tekstowe 4">
          <a:extLst xmlns:a="http://schemas.openxmlformats.org/drawingml/2006/main">
            <a:ext uri="{FF2B5EF4-FFF2-40B4-BE49-F238E27FC236}">
              <a16:creationId xmlns:a16="http://schemas.microsoft.com/office/drawing/2014/main" id="{AD417882-5FCE-41A2-9BC1-4F8266129018}"/>
            </a:ext>
          </a:extLst>
        </cdr:cNvPr>
        <cdr:cNvSpPr txBox="1"/>
      </cdr:nvSpPr>
      <cdr:spPr>
        <a:xfrm xmlns:a="http://schemas.openxmlformats.org/drawingml/2006/main">
          <a:off x="163368" y="16164"/>
          <a:ext cx="2182091" cy="554182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4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Struktura finansowania w 01/2026</a:t>
          </a:r>
          <a:endParaRPr lang="pl-PL" sz="14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0.06404</cdr:x>
      <cdr:y>0.0053</cdr:y>
    </cdr:from>
    <cdr:to>
      <cdr:x>0.91946</cdr:x>
      <cdr:y>0.18695</cdr:y>
    </cdr:to>
    <cdr:sp macro="" textlink="">
      <cdr:nvSpPr>
        <cdr:cNvPr id="2" name="pole tekstowe 4">
          <a:extLst xmlns:a="http://schemas.openxmlformats.org/drawingml/2006/main">
            <a:ext uri="{FF2B5EF4-FFF2-40B4-BE49-F238E27FC236}">
              <a16:creationId xmlns:a16="http://schemas.microsoft.com/office/drawing/2014/main" id="{AD417882-5FCE-41A2-9BC1-4F8266129018}"/>
            </a:ext>
          </a:extLst>
        </cdr:cNvPr>
        <cdr:cNvSpPr txBox="1"/>
      </cdr:nvSpPr>
      <cdr:spPr>
        <a:xfrm xmlns:a="http://schemas.openxmlformats.org/drawingml/2006/main">
          <a:off x="163368" y="16164"/>
          <a:ext cx="2182091" cy="554182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4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Struktura finansowania w 01/2026</a:t>
          </a:r>
          <a:endParaRPr lang="pl-PL" sz="14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0.10138</cdr:x>
      <cdr:y>0.01665</cdr:y>
    </cdr:from>
    <cdr:to>
      <cdr:x>0.9568</cdr:x>
      <cdr:y>0.1983</cdr:y>
    </cdr:to>
    <cdr:sp macro="" textlink="">
      <cdr:nvSpPr>
        <cdr:cNvPr id="2" name="pole tekstowe 4">
          <a:extLst xmlns:a="http://schemas.openxmlformats.org/drawingml/2006/main">
            <a:ext uri="{FF2B5EF4-FFF2-40B4-BE49-F238E27FC236}">
              <a16:creationId xmlns:a16="http://schemas.microsoft.com/office/drawing/2014/main" id="{AD417882-5FCE-41A2-9BC1-4F8266129018}"/>
            </a:ext>
          </a:extLst>
        </cdr:cNvPr>
        <cdr:cNvSpPr txBox="1"/>
      </cdr:nvSpPr>
      <cdr:spPr>
        <a:xfrm xmlns:a="http://schemas.openxmlformats.org/drawingml/2006/main">
          <a:off x="258618" y="50800"/>
          <a:ext cx="2182091" cy="554182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400" b="1" i="0" baseline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Struktura finansowania w 01/2026</a:t>
          </a:r>
          <a:endParaRPr lang="pl-PL" sz="14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229054</xdr:colOff>
      <xdr:row>34</xdr:row>
      <xdr:rowOff>331536</xdr:rowOff>
    </xdr:from>
    <xdr:to>
      <xdr:col>12</xdr:col>
      <xdr:colOff>63432</xdr:colOff>
      <xdr:row>54</xdr:row>
      <xdr:rowOff>173013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238124</xdr:colOff>
      <xdr:row>62</xdr:row>
      <xdr:rowOff>196506</xdr:rowOff>
    </xdr:from>
    <xdr:to>
      <xdr:col>12</xdr:col>
      <xdr:colOff>71924</xdr:colOff>
      <xdr:row>81</xdr:row>
      <xdr:rowOff>195985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225879</xdr:colOff>
      <xdr:row>7</xdr:row>
      <xdr:rowOff>158513</xdr:rowOff>
    </xdr:from>
    <xdr:to>
      <xdr:col>12</xdr:col>
      <xdr:colOff>59679</xdr:colOff>
      <xdr:row>27</xdr:row>
      <xdr:rowOff>6313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582839</xdr:colOff>
      <xdr:row>34</xdr:row>
      <xdr:rowOff>359431</xdr:rowOff>
    </xdr:from>
    <xdr:to>
      <xdr:col>18</xdr:col>
      <xdr:colOff>454739</xdr:colOff>
      <xdr:row>54</xdr:row>
      <xdr:rowOff>200880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641413</xdr:colOff>
      <xdr:row>62</xdr:row>
      <xdr:rowOff>209093</xdr:rowOff>
    </xdr:from>
    <xdr:to>
      <xdr:col>18</xdr:col>
      <xdr:colOff>519599</xdr:colOff>
      <xdr:row>82</xdr:row>
      <xdr:rowOff>2197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579662</xdr:colOff>
      <xdr:row>7</xdr:row>
      <xdr:rowOff>176202</xdr:rowOff>
    </xdr:from>
    <xdr:to>
      <xdr:col>18</xdr:col>
      <xdr:colOff>451562</xdr:colOff>
      <xdr:row>27</xdr:row>
      <xdr:rowOff>27177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01 2026'!$C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3F77861E-4588-44AC-A52B-B572FA9F57A4}" type="TxLink">
            <a:rPr lang="en-US" sz="1400" b="1" i="0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I 2025</a:t>
          </a:fld>
          <a:endParaRPr lang="en-GB" sz="14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01 2026'!$C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89D8CB58-6E9E-4C56-AC5F-4C309FF8EAB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01 2026'!$C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FB992B1-0160-4013-B693-85659A1AF2F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01 2026'!$D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EB14DF-10DB-4BF0-A9DF-71F4E6A95DC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01 2026'!$D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32985F-4960-4248-9360-91BC163836E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01 2026'!$D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BBE67BB6-726E-4A0C-A542-4CAA251EE9F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I 2026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2:AE137"/>
  <sheetViews>
    <sheetView showGridLines="0" zoomScaleNormal="100" workbookViewId="0">
      <selection activeCell="B2" sqref="B2"/>
    </sheetView>
  </sheetViews>
  <sheetFormatPr defaultRowHeight="15" x14ac:dyDescent="0.25"/>
  <cols>
    <col min="2" max="2" width="3.5703125" customWidth="1"/>
    <col min="4" max="4" width="27" customWidth="1"/>
    <col min="5" max="7" width="14.7109375" customWidth="1"/>
    <col min="11" max="11" width="10.42578125" bestFit="1" customWidth="1"/>
    <col min="12" max="14" width="10.42578125" customWidth="1"/>
    <col min="16" max="16" width="3.5703125" customWidth="1"/>
    <col min="19" max="19" width="3.5703125" customWidth="1"/>
    <col min="21" max="21" width="27" customWidth="1"/>
    <col min="22" max="23" width="14.7109375" customWidth="1"/>
    <col min="29" max="29" width="3.5703125" customWidth="1"/>
  </cols>
  <sheetData>
    <row r="2" spans="2:31" ht="26.25" x14ac:dyDescent="0.4">
      <c r="B2" s="76" t="s">
        <v>44</v>
      </c>
    </row>
    <row r="3" spans="2:31" ht="15.75" thickBot="1" x14ac:dyDescent="0.3"/>
    <row r="4" spans="2:31" ht="15.75" thickTop="1" x14ac:dyDescent="0.25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3"/>
      <c r="S4" s="1"/>
      <c r="T4" s="2"/>
      <c r="U4" s="2"/>
      <c r="V4" s="2"/>
      <c r="W4" s="2"/>
      <c r="X4" s="2"/>
      <c r="Y4" s="2"/>
      <c r="Z4" s="2"/>
      <c r="AA4" s="2"/>
      <c r="AB4" s="2"/>
      <c r="AC4" s="3"/>
    </row>
    <row r="5" spans="2:31" s="6" customFormat="1" ht="61.5" customHeight="1" x14ac:dyDescent="0.25">
      <c r="B5" s="4"/>
      <c r="C5" s="73" t="s">
        <v>28</v>
      </c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5"/>
      <c r="S5" s="4"/>
      <c r="T5" s="73" t="s">
        <v>41</v>
      </c>
      <c r="U5" s="73"/>
      <c r="V5" s="73"/>
      <c r="W5" s="73"/>
      <c r="X5" s="73"/>
      <c r="Y5" s="73"/>
      <c r="Z5" s="73"/>
      <c r="AA5" s="73"/>
      <c r="AB5" s="73"/>
      <c r="AC5" s="5"/>
      <c r="AE5" s="7"/>
    </row>
    <row r="6" spans="2:31" x14ac:dyDescent="0.25">
      <c r="B6" s="8"/>
      <c r="P6" s="9"/>
      <c r="S6" s="8"/>
      <c r="AC6" s="9"/>
    </row>
    <row r="7" spans="2:31" x14ac:dyDescent="0.25">
      <c r="B7" s="8"/>
      <c r="P7" s="9"/>
      <c r="S7" s="8"/>
      <c r="AC7" s="9"/>
    </row>
    <row r="8" spans="2:31" x14ac:dyDescent="0.25">
      <c r="B8" s="8"/>
      <c r="P8" s="9"/>
      <c r="S8" s="8"/>
      <c r="AC8" s="9"/>
    </row>
    <row r="9" spans="2:31" x14ac:dyDescent="0.25">
      <c r="B9" s="8"/>
      <c r="P9" s="9"/>
      <c r="S9" s="8"/>
      <c r="AC9" s="9"/>
    </row>
    <row r="10" spans="2:31" x14ac:dyDescent="0.25">
      <c r="B10" s="8"/>
      <c r="J10" s="63" t="s">
        <v>36</v>
      </c>
      <c r="N10" s="63" t="s">
        <v>36</v>
      </c>
      <c r="P10" s="9"/>
      <c r="S10" s="8"/>
      <c r="V10" s="14"/>
      <c r="AC10" s="9"/>
    </row>
    <row r="11" spans="2:31" x14ac:dyDescent="0.25">
      <c r="B11" s="8"/>
      <c r="I11" t="s">
        <v>1</v>
      </c>
      <c r="J11" s="64">
        <f>('szacunek rynku_01 2026'!D39+'szacunek rynku_01 2026'!D40)/('szacunek rynku_01 2026'!D11+'szacunek rynku_01 2026'!D12)</f>
        <v>0.92821780585693936</v>
      </c>
      <c r="M11" t="s">
        <v>0</v>
      </c>
      <c r="N11" s="64">
        <f>'szacunek rynku_01 2026'!D11/SUM('szacunek rynku_01 2026'!D11:D12)</f>
        <v>0.87148593579861433</v>
      </c>
      <c r="P11" s="9"/>
      <c r="S11" s="8"/>
      <c r="V11" s="66"/>
      <c r="Z11" s="13"/>
      <c r="AC11" s="9"/>
    </row>
    <row r="12" spans="2:31" x14ac:dyDescent="0.25">
      <c r="B12" s="8"/>
      <c r="I12" t="s">
        <v>2</v>
      </c>
      <c r="J12" s="64">
        <f>1-J11</f>
        <v>7.178219414306064E-2</v>
      </c>
      <c r="M12" t="s">
        <v>3</v>
      </c>
      <c r="N12" s="64">
        <f>1-N11</f>
        <v>0.12851406420138567</v>
      </c>
      <c r="P12" s="9"/>
      <c r="S12" s="8"/>
      <c r="V12" s="66"/>
      <c r="Z12" s="13"/>
      <c r="AA12" s="71"/>
      <c r="AC12" s="9"/>
    </row>
    <row r="13" spans="2:31" x14ac:dyDescent="0.25">
      <c r="B13" s="8"/>
      <c r="P13" s="9"/>
      <c r="S13" s="8"/>
      <c r="Z13" s="13"/>
      <c r="AC13" s="9"/>
    </row>
    <row r="14" spans="2:31" x14ac:dyDescent="0.25">
      <c r="B14" s="8"/>
      <c r="I14" t="s">
        <v>1</v>
      </c>
      <c r="J14" s="65">
        <f>('szacunek rynku_01 2026'!D39+'szacunek rynku_01 2026'!D40)/('szacunek rynku_01 2026'!C39+'szacunek rynku_01 2026'!C40)-1</f>
        <v>5.9747445403230959E-3</v>
      </c>
      <c r="K14" s="64" t="e">
        <f>('szacunek rynku_01 2026'!#REF!+'szacunek rynku_01 2026'!#REF!)/('szacunek rynku_01 2026'!#REF!+'szacunek rynku_01 2026'!#REF!)-1</f>
        <v>#REF!</v>
      </c>
      <c r="P14" s="9"/>
      <c r="S14" s="8"/>
      <c r="AC14" s="9"/>
    </row>
    <row r="15" spans="2:31" x14ac:dyDescent="0.25">
      <c r="B15" s="8"/>
      <c r="I15" t="s">
        <v>2</v>
      </c>
      <c r="J15" s="65">
        <f>('szacunek rynku_01 2026'!D66+'szacunek rynku_01 2026'!D67)/('szacunek rynku_01 2026'!C66+'szacunek rynku_01 2026'!C67)-1</f>
        <v>0.2142248804994813</v>
      </c>
      <c r="K15" s="64" t="e">
        <f>('szacunek rynku_01 2026'!#REF!+'szacunek rynku_01 2026'!#REF!)/('szacunek rynku_01 2026'!#REF!+'szacunek rynku_01 2026'!#REF!)-1</f>
        <v>#REF!</v>
      </c>
      <c r="P15" s="9"/>
      <c r="S15" s="8"/>
      <c r="AC15" s="9"/>
    </row>
    <row r="16" spans="2:31" x14ac:dyDescent="0.25">
      <c r="B16" s="8"/>
      <c r="I16" t="s">
        <v>34</v>
      </c>
      <c r="J16" s="65">
        <f>('szacunek rynku_01 2026'!D12+'szacunek rynku_01 2026'!D11)/('szacunek rynku_01 2026'!C11+'szacunek rynku_01 2026'!C12)-1</f>
        <v>1.851394585487931E-2</v>
      </c>
      <c r="K16" s="64" t="e">
        <f>('szacunek rynku_01 2026'!#REF!+'szacunek rynku_01 2026'!#REF!)/('szacunek rynku_01 2026'!#REF!+'szacunek rynku_01 2026'!#REF!)-1</f>
        <v>#REF!</v>
      </c>
      <c r="P16" s="9"/>
      <c r="S16" s="8"/>
      <c r="AC16" s="9"/>
    </row>
    <row r="17" spans="2:29" x14ac:dyDescent="0.25">
      <c r="B17" s="8"/>
      <c r="P17" s="9"/>
      <c r="S17" s="8"/>
      <c r="AC17" s="9"/>
    </row>
    <row r="18" spans="2:29" x14ac:dyDescent="0.25">
      <c r="B18" s="8"/>
      <c r="P18" s="9"/>
      <c r="S18" s="8"/>
      <c r="AC18" s="9"/>
    </row>
    <row r="19" spans="2:29" x14ac:dyDescent="0.25">
      <c r="B19" s="8"/>
      <c r="P19" s="9"/>
      <c r="S19" s="8"/>
      <c r="AC19" s="9"/>
    </row>
    <row r="20" spans="2:29" x14ac:dyDescent="0.25">
      <c r="B20" s="8"/>
      <c r="P20" s="9"/>
      <c r="S20" s="8"/>
      <c r="AC20" s="9"/>
    </row>
    <row r="21" spans="2:29" x14ac:dyDescent="0.25">
      <c r="B21" s="8"/>
      <c r="P21" s="9"/>
      <c r="S21" s="8"/>
      <c r="AC21" s="9"/>
    </row>
    <row r="22" spans="2:29" x14ac:dyDescent="0.25">
      <c r="B22" s="8"/>
      <c r="P22" s="9"/>
      <c r="S22" s="8"/>
      <c r="AC22" s="9"/>
    </row>
    <row r="23" spans="2:29" ht="15.75" thickBot="1" x14ac:dyDescent="0.3">
      <c r="B23" s="8"/>
      <c r="P23" s="9"/>
      <c r="S23" s="10"/>
      <c r="T23" s="11"/>
      <c r="U23" s="11"/>
      <c r="V23" s="11"/>
      <c r="W23" s="11"/>
      <c r="X23" s="11"/>
      <c r="Y23" s="11"/>
      <c r="Z23" s="11"/>
      <c r="AA23" s="11"/>
      <c r="AB23" s="11"/>
      <c r="AC23" s="12"/>
    </row>
    <row r="24" spans="2:29" ht="15.75" thickTop="1" x14ac:dyDescent="0.25">
      <c r="B24" s="8"/>
      <c r="P24" s="9"/>
    </row>
    <row r="25" spans="2:29" x14ac:dyDescent="0.25">
      <c r="B25" s="8"/>
      <c r="P25" s="9"/>
    </row>
    <row r="26" spans="2:29" x14ac:dyDescent="0.25">
      <c r="B26" s="8"/>
      <c r="P26" s="9"/>
    </row>
    <row r="27" spans="2:29" x14ac:dyDescent="0.25">
      <c r="B27" s="8"/>
      <c r="P27" s="9"/>
    </row>
    <row r="28" spans="2:29" x14ac:dyDescent="0.25">
      <c r="B28" s="8"/>
      <c r="P28" s="9"/>
    </row>
    <row r="29" spans="2:29" x14ac:dyDescent="0.25">
      <c r="B29" s="8"/>
      <c r="P29" s="9"/>
    </row>
    <row r="30" spans="2:29" x14ac:dyDescent="0.25">
      <c r="B30" s="8"/>
      <c r="P30" s="9"/>
    </row>
    <row r="31" spans="2:29" x14ac:dyDescent="0.25">
      <c r="B31" s="8"/>
      <c r="P31" s="9"/>
    </row>
    <row r="32" spans="2:29" x14ac:dyDescent="0.25">
      <c r="B32" s="8"/>
      <c r="P32" s="9"/>
    </row>
    <row r="33" spans="2:31" x14ac:dyDescent="0.25">
      <c r="B33" s="8"/>
      <c r="P33" s="9"/>
    </row>
    <row r="34" spans="2:31" x14ac:dyDescent="0.25">
      <c r="B34" s="8"/>
      <c r="P34" s="9"/>
    </row>
    <row r="35" spans="2:31" ht="16.5" customHeight="1" thickBot="1" x14ac:dyDescent="0.3">
      <c r="B35" s="10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2"/>
    </row>
    <row r="36" spans="2:31" ht="15.75" thickTop="1" x14ac:dyDescent="0.25"/>
    <row r="38" spans="2:31" ht="15.75" thickBot="1" x14ac:dyDescent="0.3"/>
    <row r="39" spans="2:31" ht="15.75" thickTop="1" x14ac:dyDescent="0.25">
      <c r="B39" s="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3"/>
      <c r="S39" s="1"/>
      <c r="T39" s="2"/>
      <c r="U39" s="2"/>
      <c r="V39" s="2"/>
      <c r="W39" s="2"/>
      <c r="X39" s="2"/>
      <c r="Y39" s="2"/>
      <c r="Z39" s="2"/>
      <c r="AA39" s="2"/>
      <c r="AB39" s="2"/>
      <c r="AC39" s="3"/>
    </row>
    <row r="40" spans="2:31" s="6" customFormat="1" ht="61.5" customHeight="1" x14ac:dyDescent="0.25">
      <c r="B40" s="4"/>
      <c r="C40" s="73" t="s">
        <v>29</v>
      </c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5"/>
      <c r="S40" s="4"/>
      <c r="T40" s="73" t="s">
        <v>42</v>
      </c>
      <c r="U40" s="73"/>
      <c r="V40" s="73"/>
      <c r="W40" s="73"/>
      <c r="X40" s="73"/>
      <c r="Y40" s="73"/>
      <c r="Z40" s="73"/>
      <c r="AA40" s="73"/>
      <c r="AB40" s="73"/>
      <c r="AC40" s="5"/>
      <c r="AE40" s="7"/>
    </row>
    <row r="41" spans="2:31" x14ac:dyDescent="0.25">
      <c r="B41" s="8"/>
      <c r="P41" s="9"/>
      <c r="S41" s="8"/>
      <c r="AC41" s="9"/>
    </row>
    <row r="42" spans="2:31" x14ac:dyDescent="0.25">
      <c r="B42" s="8"/>
      <c r="P42" s="9"/>
      <c r="S42" s="8"/>
      <c r="AC42" s="9"/>
    </row>
    <row r="43" spans="2:31" x14ac:dyDescent="0.25">
      <c r="B43" s="8"/>
      <c r="P43" s="9"/>
      <c r="S43" s="8"/>
      <c r="AC43" s="9"/>
    </row>
    <row r="44" spans="2:31" x14ac:dyDescent="0.25">
      <c r="B44" s="8"/>
      <c r="P44" s="9"/>
      <c r="S44" s="8"/>
      <c r="AC44" s="9"/>
    </row>
    <row r="45" spans="2:31" x14ac:dyDescent="0.25">
      <c r="B45" s="8"/>
      <c r="J45" s="63" t="s">
        <v>35</v>
      </c>
      <c r="N45" s="63" t="s">
        <v>35</v>
      </c>
      <c r="P45" s="9"/>
      <c r="S45" s="8"/>
      <c r="V45" s="14"/>
      <c r="AC45" s="9"/>
    </row>
    <row r="46" spans="2:31" x14ac:dyDescent="0.25">
      <c r="B46" s="8"/>
      <c r="I46" t="s">
        <v>1</v>
      </c>
      <c r="J46" s="64">
        <f>'szacunek rynku_01 2026'!D41/'szacunek rynku_01 2026'!D13</f>
        <v>0.91960064859900748</v>
      </c>
      <c r="K46" s="64"/>
      <c r="M46" t="s">
        <v>33</v>
      </c>
      <c r="N46" s="64">
        <f>'szacunek rynku_01 2026'!D14/'szacunek rynku_01 2026'!$D$13</f>
        <v>0.2054984335070606</v>
      </c>
      <c r="O46" s="64"/>
      <c r="P46" s="9"/>
      <c r="S46" s="8"/>
      <c r="V46" s="66"/>
      <c r="Z46" s="13"/>
      <c r="AC46" s="9"/>
    </row>
    <row r="47" spans="2:31" x14ac:dyDescent="0.25">
      <c r="B47" s="8"/>
      <c r="I47" t="s">
        <v>2</v>
      </c>
      <c r="J47" s="64">
        <f>1-J46</f>
        <v>8.0399351400992525E-2</v>
      </c>
      <c r="K47" s="64"/>
      <c r="M47" t="s">
        <v>4</v>
      </c>
      <c r="N47" s="64">
        <f>'szacunek rynku_01 2026'!D15/'szacunek rynku_01 2026'!$D$13</f>
        <v>0.49364099335957662</v>
      </c>
      <c r="O47" s="64"/>
      <c r="P47" s="9"/>
      <c r="S47" s="8"/>
      <c r="V47" s="66"/>
      <c r="Z47" s="13"/>
      <c r="AC47" s="9"/>
    </row>
    <row r="48" spans="2:31" x14ac:dyDescent="0.25">
      <c r="B48" s="8"/>
      <c r="M48" t="s">
        <v>5</v>
      </c>
      <c r="N48" s="64">
        <f>'szacunek rynku_01 2026'!D16/'szacunek rynku_01 2026'!$D$13</f>
        <v>0.18909955981739443</v>
      </c>
      <c r="O48" s="64"/>
      <c r="P48" s="9"/>
      <c r="S48" s="8"/>
      <c r="Z48" s="13"/>
      <c r="AC48" s="9"/>
    </row>
    <row r="49" spans="2:29" x14ac:dyDescent="0.25">
      <c r="B49" s="8"/>
      <c r="M49" t="s">
        <v>6</v>
      </c>
      <c r="N49" s="64">
        <f>'szacunek rynku_01 2026'!D17/'szacunek rynku_01 2026'!$D$13</f>
        <v>0.11176101331596827</v>
      </c>
      <c r="O49" s="64"/>
      <c r="P49" s="9"/>
      <c r="S49" s="8"/>
      <c r="AC49" s="9"/>
    </row>
    <row r="50" spans="2:29" x14ac:dyDescent="0.25">
      <c r="B50" s="8"/>
      <c r="P50" s="9"/>
      <c r="S50" s="8"/>
      <c r="AC50" s="9"/>
    </row>
    <row r="51" spans="2:29" x14ac:dyDescent="0.25">
      <c r="B51" s="8"/>
      <c r="P51" s="9"/>
      <c r="S51" s="8"/>
      <c r="AC51" s="9"/>
    </row>
    <row r="52" spans="2:29" x14ac:dyDescent="0.25">
      <c r="B52" s="8"/>
      <c r="P52" s="9"/>
      <c r="S52" s="8"/>
      <c r="AC52" s="9"/>
    </row>
    <row r="53" spans="2:29" x14ac:dyDescent="0.25">
      <c r="B53" s="8"/>
      <c r="P53" s="9"/>
      <c r="S53" s="8"/>
      <c r="AC53" s="9"/>
    </row>
    <row r="54" spans="2:29" x14ac:dyDescent="0.25">
      <c r="B54" s="8"/>
      <c r="P54" s="9"/>
      <c r="S54" s="8"/>
      <c r="AC54" s="9"/>
    </row>
    <row r="55" spans="2:29" x14ac:dyDescent="0.25">
      <c r="B55" s="8"/>
      <c r="P55" s="9"/>
      <c r="S55" s="8"/>
      <c r="AC55" s="9"/>
    </row>
    <row r="56" spans="2:29" x14ac:dyDescent="0.25">
      <c r="B56" s="8"/>
      <c r="P56" s="9"/>
      <c r="S56" s="8"/>
      <c r="AC56" s="9"/>
    </row>
    <row r="57" spans="2:29" x14ac:dyDescent="0.25">
      <c r="B57" s="8"/>
      <c r="P57" s="9"/>
      <c r="S57" s="8"/>
      <c r="AC57" s="9"/>
    </row>
    <row r="58" spans="2:29" x14ac:dyDescent="0.25">
      <c r="B58" s="8"/>
      <c r="P58" s="9"/>
      <c r="S58" s="8"/>
      <c r="AC58" s="9"/>
    </row>
    <row r="59" spans="2:29" x14ac:dyDescent="0.25">
      <c r="B59" s="8"/>
      <c r="P59" s="9"/>
      <c r="S59" s="8"/>
      <c r="AC59" s="9"/>
    </row>
    <row r="60" spans="2:29" ht="15.75" thickBot="1" x14ac:dyDescent="0.3">
      <c r="B60" s="8"/>
      <c r="P60" s="9"/>
      <c r="S60" s="10"/>
      <c r="T60" s="11"/>
      <c r="U60" s="11"/>
      <c r="V60" s="11"/>
      <c r="W60" s="11"/>
      <c r="X60" s="11"/>
      <c r="Y60" s="11"/>
      <c r="Z60" s="11"/>
      <c r="AA60" s="11"/>
      <c r="AB60" s="11"/>
      <c r="AC60" s="12"/>
    </row>
    <row r="61" spans="2:29" ht="15.75" thickTop="1" x14ac:dyDescent="0.25">
      <c r="B61" s="8"/>
      <c r="P61" s="9"/>
    </row>
    <row r="62" spans="2:29" x14ac:dyDescent="0.25">
      <c r="B62" s="8"/>
      <c r="P62" s="9"/>
    </row>
    <row r="63" spans="2:29" x14ac:dyDescent="0.25">
      <c r="B63" s="8"/>
      <c r="P63" s="9"/>
    </row>
    <row r="64" spans="2:29" x14ac:dyDescent="0.25">
      <c r="B64" s="8"/>
      <c r="P64" s="9"/>
    </row>
    <row r="65" spans="2:31" x14ac:dyDescent="0.25">
      <c r="B65" s="8"/>
      <c r="P65" s="9"/>
    </row>
    <row r="66" spans="2:31" x14ac:dyDescent="0.25">
      <c r="B66" s="8"/>
      <c r="P66" s="9"/>
    </row>
    <row r="67" spans="2:31" x14ac:dyDescent="0.25">
      <c r="B67" s="8"/>
      <c r="P67" s="9"/>
    </row>
    <row r="68" spans="2:31" ht="16.5" customHeight="1" x14ac:dyDescent="0.25">
      <c r="B68" s="8"/>
      <c r="P68" s="9"/>
    </row>
    <row r="69" spans="2:31" ht="15.75" thickBot="1" x14ac:dyDescent="0.3">
      <c r="B69" s="10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2"/>
    </row>
    <row r="70" spans="2:31" ht="15.75" thickTop="1" x14ac:dyDescent="0.25"/>
    <row r="71" spans="2:31" ht="15.75" thickBot="1" x14ac:dyDescent="0.3"/>
    <row r="72" spans="2:31" ht="15.75" thickTop="1" x14ac:dyDescent="0.25"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"/>
      <c r="S72" s="1"/>
      <c r="T72" s="2"/>
      <c r="U72" s="2"/>
      <c r="V72" s="2"/>
      <c r="W72" s="2"/>
      <c r="X72" s="2"/>
      <c r="Y72" s="2"/>
      <c r="Z72" s="2"/>
      <c r="AA72" s="2"/>
      <c r="AB72" s="2"/>
      <c r="AC72" s="3"/>
    </row>
    <row r="73" spans="2:31" s="6" customFormat="1" ht="61.5" customHeight="1" x14ac:dyDescent="0.25">
      <c r="B73" s="4"/>
      <c r="C73" s="73" t="s">
        <v>30</v>
      </c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5"/>
      <c r="S73" s="4"/>
      <c r="T73" s="73" t="s">
        <v>43</v>
      </c>
      <c r="U73" s="73"/>
      <c r="V73" s="73"/>
      <c r="W73" s="73"/>
      <c r="X73" s="73"/>
      <c r="Y73" s="73"/>
      <c r="Z73" s="73"/>
      <c r="AA73" s="73"/>
      <c r="AB73" s="73"/>
      <c r="AC73" s="5"/>
      <c r="AE73" s="7"/>
    </row>
    <row r="74" spans="2:31" x14ac:dyDescent="0.25">
      <c r="B74" s="8"/>
      <c r="P74" s="9"/>
      <c r="S74" s="8"/>
      <c r="AC74" s="9"/>
    </row>
    <row r="75" spans="2:31" x14ac:dyDescent="0.25">
      <c r="B75" s="8"/>
      <c r="P75" s="9"/>
      <c r="S75" s="8"/>
      <c r="AC75" s="9"/>
    </row>
    <row r="76" spans="2:31" x14ac:dyDescent="0.25">
      <c r="B76" s="8"/>
      <c r="P76" s="9"/>
      <c r="S76" s="8"/>
      <c r="AC76" s="9"/>
    </row>
    <row r="77" spans="2:31" x14ac:dyDescent="0.25">
      <c r="B77" s="8"/>
      <c r="P77" s="9"/>
      <c r="S77" s="8"/>
      <c r="AC77" s="9"/>
    </row>
    <row r="78" spans="2:31" x14ac:dyDescent="0.25">
      <c r="B78" s="8"/>
      <c r="J78" s="63" t="s">
        <v>35</v>
      </c>
      <c r="N78" s="63" t="s">
        <v>35</v>
      </c>
      <c r="P78" s="9"/>
      <c r="S78" s="8"/>
      <c r="V78" s="14"/>
      <c r="AC78" s="9"/>
    </row>
    <row r="79" spans="2:31" x14ac:dyDescent="0.25">
      <c r="B79" s="8"/>
      <c r="I79" t="s">
        <v>1</v>
      </c>
      <c r="J79" s="13">
        <f>'szacunek rynku_01 2026'!D47/'szacunek rynku_01 2026'!D19</f>
        <v>0.70537187893108488</v>
      </c>
      <c r="M79" t="s">
        <v>24</v>
      </c>
      <c r="N79" s="13">
        <f>'szacunek rynku_01 2026'!D20/'szacunek rynku_01 2026'!$D$19</f>
        <v>0.16685428130817467</v>
      </c>
      <c r="P79" s="9"/>
      <c r="S79" s="8"/>
      <c r="V79" s="66"/>
      <c r="Z79" s="13"/>
      <c r="AC79" s="9"/>
    </row>
    <row r="80" spans="2:31" x14ac:dyDescent="0.25">
      <c r="B80" s="8"/>
      <c r="I80" t="s">
        <v>2</v>
      </c>
      <c r="J80" s="13">
        <f>1-J79</f>
        <v>0.29462812106891512</v>
      </c>
      <c r="M80" t="s">
        <v>23</v>
      </c>
      <c r="N80" s="13">
        <f>'szacunek rynku_01 2026'!D21/'szacunek rynku_01 2026'!$D$19</f>
        <v>0.18624506919127706</v>
      </c>
      <c r="P80" s="9"/>
      <c r="S80" s="8"/>
      <c r="V80" s="66"/>
      <c r="Z80" s="13"/>
      <c r="AC80" s="9"/>
    </row>
    <row r="81" spans="2:29" x14ac:dyDescent="0.25">
      <c r="B81" s="8"/>
      <c r="M81" t="s">
        <v>32</v>
      </c>
      <c r="N81" s="13">
        <f>'szacunek rynku_01 2026'!D22/'szacunek rynku_01 2026'!$D$19</f>
        <v>0.64690064950054815</v>
      </c>
      <c r="P81" s="9"/>
      <c r="S81" s="8"/>
      <c r="Z81" s="13"/>
      <c r="AC81" s="9"/>
    </row>
    <row r="82" spans="2:29" x14ac:dyDescent="0.25">
      <c r="B82" s="8"/>
      <c r="N82" s="13"/>
      <c r="P82" s="9"/>
      <c r="S82" s="8"/>
      <c r="AC82" s="9"/>
    </row>
    <row r="83" spans="2:29" x14ac:dyDescent="0.25">
      <c r="B83" s="8"/>
      <c r="P83" s="9"/>
      <c r="S83" s="8"/>
      <c r="AC83" s="9"/>
    </row>
    <row r="84" spans="2:29" x14ac:dyDescent="0.25">
      <c r="B84" s="8"/>
      <c r="P84" s="9"/>
      <c r="S84" s="8"/>
      <c r="AC84" s="9"/>
    </row>
    <row r="85" spans="2:29" x14ac:dyDescent="0.25">
      <c r="B85" s="8"/>
      <c r="P85" s="9"/>
      <c r="S85" s="8"/>
      <c r="AC85" s="9"/>
    </row>
    <row r="86" spans="2:29" x14ac:dyDescent="0.25">
      <c r="B86" s="8"/>
      <c r="P86" s="9"/>
      <c r="S86" s="8"/>
      <c r="AC86" s="9"/>
    </row>
    <row r="87" spans="2:29" x14ac:dyDescent="0.25">
      <c r="B87" s="8"/>
      <c r="P87" s="9"/>
      <c r="S87" s="8"/>
      <c r="AC87" s="9"/>
    </row>
    <row r="88" spans="2:29" x14ac:dyDescent="0.25">
      <c r="B88" s="8"/>
      <c r="P88" s="9"/>
      <c r="S88" s="8"/>
      <c r="AC88" s="9"/>
    </row>
    <row r="89" spans="2:29" x14ac:dyDescent="0.25">
      <c r="B89" s="8"/>
      <c r="P89" s="9"/>
      <c r="S89" s="8"/>
      <c r="AC89" s="9"/>
    </row>
    <row r="90" spans="2:29" x14ac:dyDescent="0.25">
      <c r="B90" s="8"/>
      <c r="P90" s="9"/>
      <c r="S90" s="8"/>
      <c r="AC90" s="9"/>
    </row>
    <row r="91" spans="2:29" ht="15.75" thickBot="1" x14ac:dyDescent="0.3">
      <c r="B91" s="8"/>
      <c r="P91" s="9"/>
      <c r="S91" s="10"/>
      <c r="T91" s="11"/>
      <c r="U91" s="11"/>
      <c r="V91" s="11"/>
      <c r="W91" s="11"/>
      <c r="X91" s="11"/>
      <c r="Y91" s="11"/>
      <c r="Z91" s="11"/>
      <c r="AA91" s="11"/>
      <c r="AB91" s="11"/>
      <c r="AC91" s="12"/>
    </row>
    <row r="92" spans="2:29" ht="15.75" thickTop="1" x14ac:dyDescent="0.25">
      <c r="B92" s="8"/>
      <c r="P92" s="9"/>
    </row>
    <row r="93" spans="2:29" x14ac:dyDescent="0.25">
      <c r="B93" s="8"/>
      <c r="P93" s="9"/>
    </row>
    <row r="94" spans="2:29" x14ac:dyDescent="0.25">
      <c r="B94" s="8"/>
      <c r="P94" s="9"/>
    </row>
    <row r="95" spans="2:29" x14ac:dyDescent="0.25">
      <c r="B95" s="8"/>
      <c r="P95" s="9"/>
    </row>
    <row r="96" spans="2:29" x14ac:dyDescent="0.25">
      <c r="B96" s="8"/>
      <c r="P96" s="9"/>
    </row>
    <row r="97" spans="2:31" x14ac:dyDescent="0.25">
      <c r="B97" s="8"/>
      <c r="P97" s="9"/>
    </row>
    <row r="98" spans="2:31" x14ac:dyDescent="0.25">
      <c r="B98" s="8"/>
      <c r="P98" s="9"/>
    </row>
    <row r="99" spans="2:31" x14ac:dyDescent="0.25">
      <c r="B99" s="8"/>
      <c r="P99" s="9"/>
    </row>
    <row r="100" spans="2:31" x14ac:dyDescent="0.25">
      <c r="B100" s="8"/>
      <c r="P100" s="9"/>
    </row>
    <row r="101" spans="2:31" ht="16.5" customHeight="1" x14ac:dyDescent="0.25">
      <c r="B101" s="8"/>
      <c r="P101" s="9"/>
    </row>
    <row r="102" spans="2:31" x14ac:dyDescent="0.25">
      <c r="B102" s="8"/>
      <c r="P102" s="9"/>
    </row>
    <row r="103" spans="2:31" ht="15.75" thickBot="1" x14ac:dyDescent="0.3">
      <c r="B103" s="10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2"/>
    </row>
    <row r="104" spans="2:31" ht="15.75" thickTop="1" x14ac:dyDescent="0.25"/>
    <row r="105" spans="2:31" ht="15.75" thickBot="1" x14ac:dyDescent="0.3"/>
    <row r="106" spans="2:31" ht="15.75" thickTop="1" x14ac:dyDescent="0.25">
      <c r="B106" s="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3"/>
    </row>
    <row r="107" spans="2:31" s="6" customFormat="1" ht="61.5" customHeight="1" x14ac:dyDescent="0.25">
      <c r="B107" s="4"/>
      <c r="C107" s="73" t="s">
        <v>31</v>
      </c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5"/>
      <c r="T107" s="67"/>
      <c r="U107" s="67"/>
      <c r="V107" s="67"/>
      <c r="W107" s="67"/>
      <c r="X107" s="67"/>
      <c r="Y107" s="67"/>
      <c r="Z107" s="67"/>
      <c r="AA107" s="67"/>
      <c r="AB107" s="67"/>
      <c r="AE107" s="7"/>
    </row>
    <row r="108" spans="2:31" x14ac:dyDescent="0.25">
      <c r="B108" s="8"/>
      <c r="P108" s="9"/>
    </row>
    <row r="109" spans="2:31" x14ac:dyDescent="0.25">
      <c r="B109" s="8"/>
      <c r="P109" s="9"/>
    </row>
    <row r="110" spans="2:31" x14ac:dyDescent="0.25">
      <c r="B110" s="8"/>
      <c r="P110" s="9"/>
    </row>
    <row r="111" spans="2:31" x14ac:dyDescent="0.25">
      <c r="B111" s="8"/>
      <c r="P111" s="9"/>
    </row>
    <row r="112" spans="2:31" x14ac:dyDescent="0.25">
      <c r="B112" s="8"/>
      <c r="J112" s="63" t="s">
        <v>35</v>
      </c>
      <c r="N112" s="63" t="s">
        <v>35</v>
      </c>
      <c r="P112" s="9"/>
      <c r="V112" s="14"/>
    </row>
    <row r="113" spans="2:26" x14ac:dyDescent="0.25">
      <c r="B113" s="8"/>
      <c r="I113" t="s">
        <v>1</v>
      </c>
      <c r="J113" s="64">
        <f>'szacunek rynku_01 2026'!D55/'szacunek rynku_01 2026'!D27</f>
        <v>0.87762583588204746</v>
      </c>
      <c r="M113" t="s">
        <v>25</v>
      </c>
      <c r="N113" s="64">
        <f>('szacunek rynku_01 2026'!D11+'szacunek rynku_01 2026'!D12)/'szacunek rynku_01 2026'!D27</f>
        <v>0.60129296525955478</v>
      </c>
      <c r="P113" s="9"/>
      <c r="V113" s="66"/>
      <c r="Z113" s="13"/>
    </row>
    <row r="114" spans="2:26" x14ac:dyDescent="0.25">
      <c r="B114" s="8"/>
      <c r="I114" t="s">
        <v>2</v>
      </c>
      <c r="J114" s="64">
        <f>1-J113</f>
        <v>0.12237416411795254</v>
      </c>
      <c r="M114" t="s">
        <v>26</v>
      </c>
      <c r="N114" s="64">
        <f>'szacunek rynku_01 2026'!D13/'szacunek rynku_01 2026'!D27</f>
        <v>0.16776420517011575</v>
      </c>
      <c r="P114" s="9"/>
      <c r="V114" s="66"/>
      <c r="Z114" s="13"/>
    </row>
    <row r="115" spans="2:26" x14ac:dyDescent="0.25">
      <c r="B115" s="8"/>
      <c r="M115" t="s">
        <v>27</v>
      </c>
      <c r="N115" s="64">
        <f>'szacunek rynku_01 2026'!D19/'szacunek rynku_01 2026'!D27</f>
        <v>0.19949451624690595</v>
      </c>
      <c r="P115" s="9"/>
      <c r="Z115" s="13"/>
    </row>
    <row r="116" spans="2:26" x14ac:dyDescent="0.25">
      <c r="B116" s="8"/>
      <c r="M116" t="s">
        <v>7</v>
      </c>
      <c r="N116" s="64">
        <f>'szacunek rynku_01 2026'!D23/'szacunek rynku_01 2026'!D27</f>
        <v>1.1337716024018687E-2</v>
      </c>
      <c r="P116" s="9"/>
    </row>
    <row r="117" spans="2:26" x14ac:dyDescent="0.25">
      <c r="B117" s="8"/>
      <c r="M117" t="s">
        <v>22</v>
      </c>
      <c r="N117" s="64">
        <f>('szacunek rynku_01 2026'!D18+'szacunek rynku_01 2026'!D24+'szacunek rynku_01 2026'!D25)/'szacunek rynku_01 2026'!D27</f>
        <v>2.0110597299404901E-2</v>
      </c>
      <c r="P117" s="9"/>
    </row>
    <row r="118" spans="2:26" x14ac:dyDescent="0.25">
      <c r="B118" s="8"/>
      <c r="P118" s="9"/>
    </row>
    <row r="119" spans="2:26" x14ac:dyDescent="0.25">
      <c r="B119" s="8"/>
      <c r="P119" s="9"/>
    </row>
    <row r="120" spans="2:26" x14ac:dyDescent="0.25">
      <c r="B120" s="8"/>
      <c r="P120" s="9"/>
    </row>
    <row r="121" spans="2:26" x14ac:dyDescent="0.25">
      <c r="B121" s="8"/>
      <c r="P121" s="9"/>
    </row>
    <row r="122" spans="2:26" x14ac:dyDescent="0.25">
      <c r="B122" s="8"/>
      <c r="P122" s="9"/>
    </row>
    <row r="123" spans="2:26" x14ac:dyDescent="0.25">
      <c r="B123" s="8"/>
      <c r="P123" s="9"/>
    </row>
    <row r="124" spans="2:26" x14ac:dyDescent="0.25">
      <c r="B124" s="8"/>
      <c r="P124" s="9"/>
    </row>
    <row r="125" spans="2:26" x14ac:dyDescent="0.25">
      <c r="B125" s="8"/>
      <c r="P125" s="9"/>
    </row>
    <row r="126" spans="2:26" x14ac:dyDescent="0.25">
      <c r="B126" s="8"/>
      <c r="P126" s="9"/>
    </row>
    <row r="127" spans="2:26" x14ac:dyDescent="0.25">
      <c r="B127" s="8"/>
      <c r="P127" s="9"/>
    </row>
    <row r="128" spans="2:26" x14ac:dyDescent="0.25">
      <c r="B128" s="8"/>
      <c r="P128" s="9"/>
    </row>
    <row r="129" spans="2:16" x14ac:dyDescent="0.25">
      <c r="B129" s="8"/>
      <c r="P129" s="9"/>
    </row>
    <row r="130" spans="2:16" x14ac:dyDescent="0.25">
      <c r="B130" s="8"/>
      <c r="P130" s="9"/>
    </row>
    <row r="131" spans="2:16" x14ac:dyDescent="0.25">
      <c r="B131" s="8"/>
      <c r="P131" s="9"/>
    </row>
    <row r="132" spans="2:16" x14ac:dyDescent="0.25">
      <c r="B132" s="8"/>
      <c r="P132" s="9"/>
    </row>
    <row r="133" spans="2:16" x14ac:dyDescent="0.25">
      <c r="B133" s="8"/>
      <c r="P133" s="9"/>
    </row>
    <row r="134" spans="2:16" x14ac:dyDescent="0.25">
      <c r="B134" s="8"/>
      <c r="P134" s="9"/>
    </row>
    <row r="135" spans="2:16" ht="16.5" customHeight="1" x14ac:dyDescent="0.25">
      <c r="B135" s="8"/>
      <c r="P135" s="9"/>
    </row>
    <row r="136" spans="2:16" ht="15.75" thickBot="1" x14ac:dyDescent="0.3">
      <c r="B136" s="10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2"/>
    </row>
    <row r="137" spans="2:16" ht="15.75" thickTop="1" x14ac:dyDescent="0.25"/>
  </sheetData>
  <mergeCells count="7">
    <mergeCell ref="C107:O107"/>
    <mergeCell ref="C5:O5"/>
    <mergeCell ref="T5:AB5"/>
    <mergeCell ref="C40:O40"/>
    <mergeCell ref="T40:AB40"/>
    <mergeCell ref="C73:O73"/>
    <mergeCell ref="T73:AB73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F164"/>
  <sheetViews>
    <sheetView showGridLines="0" tabSelected="1" zoomScaleNormal="100" workbookViewId="0">
      <selection activeCell="G5" sqref="G5"/>
    </sheetView>
  </sheetViews>
  <sheetFormatPr defaultColWidth="9.140625" defaultRowHeight="12.75" x14ac:dyDescent="0.2"/>
  <cols>
    <col min="1" max="1" width="6.28515625" style="20" customWidth="1"/>
    <col min="2" max="2" width="35.85546875" style="22" customWidth="1"/>
    <col min="3" max="3" width="10.5703125" style="22" bestFit="1" customWidth="1"/>
    <col min="4" max="4" width="10.5703125" style="22" customWidth="1"/>
    <col min="5" max="5" width="2.5703125" style="22" customWidth="1"/>
    <col min="6" max="6" width="10" style="20" bestFit="1" customWidth="1"/>
    <col min="7" max="7" width="9" style="22" customWidth="1"/>
    <col min="8" max="8" width="10.42578125" style="22" customWidth="1"/>
    <col min="9" max="11" width="9.140625" style="22"/>
    <col min="12" max="12" width="8.42578125" style="22" customWidth="1"/>
    <col min="13" max="13" width="2.42578125" style="22" customWidth="1"/>
    <col min="14" max="16384" width="9.140625" style="22"/>
  </cols>
  <sheetData>
    <row r="2" spans="2:6" ht="26.25" x14ac:dyDescent="0.4">
      <c r="B2" s="76" t="s">
        <v>44</v>
      </c>
    </row>
    <row r="4" spans="2:6" ht="18" x14ac:dyDescent="0.2">
      <c r="B4" s="21" t="s">
        <v>19</v>
      </c>
    </row>
    <row r="5" spans="2:6" ht="14.25" customHeight="1" x14ac:dyDescent="0.2"/>
    <row r="6" spans="2:6" ht="14.25" customHeight="1" x14ac:dyDescent="0.2"/>
    <row r="7" spans="2:6" ht="45" customHeight="1" x14ac:dyDescent="0.2">
      <c r="C7" s="74" t="str">
        <f>C$35</f>
        <v>I 2026 vs I 2025</v>
      </c>
      <c r="D7" s="74"/>
      <c r="E7" s="74"/>
      <c r="F7" s="74"/>
    </row>
    <row r="8" spans="2:6" x14ac:dyDescent="0.2">
      <c r="F8" s="22"/>
    </row>
    <row r="9" spans="2:6" ht="22.5" x14ac:dyDescent="0.2">
      <c r="C9" s="25" t="str">
        <f>C$37</f>
        <v>I 2025</v>
      </c>
      <c r="D9" s="25" t="str">
        <f>D$37</f>
        <v>I 2026</v>
      </c>
      <c r="F9" s="25" t="str">
        <f>F$37</f>
        <v>I 2026/
I 2025</v>
      </c>
    </row>
    <row r="10" spans="2:6" x14ac:dyDescent="0.2">
      <c r="B10" s="27" t="s">
        <v>14</v>
      </c>
      <c r="C10" s="68">
        <f>SUM(C11:C12,C14:C18)</f>
        <v>5858.6159857423463</v>
      </c>
      <c r="D10" s="68">
        <f>SUM(D11:D12,D14:D18)</f>
        <v>5949.5036374063402</v>
      </c>
      <c r="E10" s="54"/>
      <c r="F10" s="55">
        <f t="shared" ref="F10:F25" si="0">IF(C10,D10/C10-1,"")</f>
        <v>1.5513502145418023E-2</v>
      </c>
    </row>
    <row r="11" spans="2:6" x14ac:dyDescent="0.2">
      <c r="B11" s="56" t="s">
        <v>0</v>
      </c>
      <c r="C11" s="69">
        <f t="shared" ref="C11:D11" si="1">C39+C66</f>
        <v>3929.2504466703049</v>
      </c>
      <c r="D11" s="69">
        <f t="shared" si="1"/>
        <v>4022.2735590071338</v>
      </c>
      <c r="E11" s="20"/>
      <c r="F11" s="28">
        <f t="shared" si="0"/>
        <v>2.367451848625679E-2</v>
      </c>
    </row>
    <row r="12" spans="2:6" x14ac:dyDescent="0.2">
      <c r="B12" s="56" t="s">
        <v>8</v>
      </c>
      <c r="C12" s="69">
        <f t="shared" ref="C12:D12" si="2">C40+C67</f>
        <v>602.27310420177844</v>
      </c>
      <c r="D12" s="69">
        <f t="shared" si="2"/>
        <v>593.14637352590626</v>
      </c>
      <c r="E12" s="20"/>
      <c r="F12" s="28">
        <f t="shared" si="0"/>
        <v>-1.5153807487332971E-2</v>
      </c>
    </row>
    <row r="13" spans="2:6" x14ac:dyDescent="0.2">
      <c r="B13" s="29" t="s">
        <v>9</v>
      </c>
      <c r="C13" s="70">
        <f>C14+C15+C16+C17</f>
        <v>1273.1530694235325</v>
      </c>
      <c r="D13" s="70">
        <f>D14+D15+D16+D17</f>
        <v>1287.7287798859888</v>
      </c>
      <c r="F13" s="59">
        <f t="shared" si="0"/>
        <v>1.1448513782444047E-2</v>
      </c>
    </row>
    <row r="14" spans="2:6" x14ac:dyDescent="0.2">
      <c r="B14" s="57" t="s">
        <v>10</v>
      </c>
      <c r="C14" s="69">
        <f t="shared" ref="C14:D14" si="3">C42+C69</f>
        <v>301.99895162449883</v>
      </c>
      <c r="D14" s="69">
        <f t="shared" si="3"/>
        <v>264.62624704852914</v>
      </c>
      <c r="E14" s="20"/>
      <c r="F14" s="28">
        <f t="shared" si="0"/>
        <v>-0.12375110699867053</v>
      </c>
    </row>
    <row r="15" spans="2:6" x14ac:dyDescent="0.2">
      <c r="B15" s="57" t="s">
        <v>4</v>
      </c>
      <c r="C15" s="69">
        <f t="shared" ref="C15:D15" si="4">C43+C70</f>
        <v>553.22009788113735</v>
      </c>
      <c r="D15" s="69">
        <f t="shared" si="4"/>
        <v>635.67571408063509</v>
      </c>
      <c r="E15" s="20"/>
      <c r="F15" s="28">
        <f t="shared" si="0"/>
        <v>0.14904667512136149</v>
      </c>
    </row>
    <row r="16" spans="2:6" x14ac:dyDescent="0.2">
      <c r="B16" s="57" t="s">
        <v>11</v>
      </c>
      <c r="C16" s="69">
        <f t="shared" ref="C16:D16" si="5">C44+C71</f>
        <v>234.94690988134786</v>
      </c>
      <c r="D16" s="69">
        <f t="shared" si="5"/>
        <v>243.5089454406309</v>
      </c>
      <c r="E16" s="20"/>
      <c r="F16" s="28">
        <f t="shared" si="0"/>
        <v>3.6442426774657255E-2</v>
      </c>
    </row>
    <row r="17" spans="2:6" x14ac:dyDescent="0.2">
      <c r="B17" s="57" t="s">
        <v>6</v>
      </c>
      <c r="C17" s="69">
        <f t="shared" ref="C17:D17" si="6">C45+C72</f>
        <v>182.98711003654853</v>
      </c>
      <c r="D17" s="69">
        <f t="shared" si="6"/>
        <v>143.91787331619358</v>
      </c>
      <c r="E17" s="20"/>
      <c r="F17" s="28">
        <f t="shared" si="0"/>
        <v>-0.21350813569628779</v>
      </c>
    </row>
    <row r="18" spans="2:6" x14ac:dyDescent="0.2">
      <c r="B18" s="56" t="s">
        <v>12</v>
      </c>
      <c r="C18" s="69">
        <f t="shared" ref="C18:D18" si="7">C46+C73</f>
        <v>53.939365446731138</v>
      </c>
      <c r="D18" s="69">
        <f t="shared" si="7"/>
        <v>46.35492498731184</v>
      </c>
      <c r="E18" s="20"/>
      <c r="F18" s="28">
        <f t="shared" si="0"/>
        <v>-0.14061048728705305</v>
      </c>
    </row>
    <row r="19" spans="2:6" x14ac:dyDescent="0.2">
      <c r="B19" s="27" t="s">
        <v>27</v>
      </c>
      <c r="C19" s="68">
        <f>SUM(C20:C22)</f>
        <v>1694.2570394305749</v>
      </c>
      <c r="D19" s="68">
        <f>SUM(D20:D22)</f>
        <v>1531.2851137707121</v>
      </c>
      <c r="E19" s="54"/>
      <c r="F19" s="19">
        <f t="shared" si="0"/>
        <v>-9.6190791519235042E-2</v>
      </c>
    </row>
    <row r="20" spans="2:6" x14ac:dyDescent="0.2">
      <c r="B20" s="56" t="s">
        <v>24</v>
      </c>
      <c r="C20" s="69">
        <f t="shared" ref="C20:D20" si="8">C48+C75</f>
        <v>332.23936991905708</v>
      </c>
      <c r="D20" s="69">
        <f t="shared" si="8"/>
        <v>255.50147713611867</v>
      </c>
      <c r="E20" s="20"/>
      <c r="F20" s="28">
        <f t="shared" si="0"/>
        <v>-0.23097170212438678</v>
      </c>
    </row>
    <row r="21" spans="2:6" x14ac:dyDescent="0.2">
      <c r="B21" s="56" t="s">
        <v>23</v>
      </c>
      <c r="C21" s="69">
        <f t="shared" ref="C21:D21" si="9">C49+C76</f>
        <v>403.04884885782451</v>
      </c>
      <c r="D21" s="69">
        <f t="shared" si="9"/>
        <v>285.19430196579884</v>
      </c>
      <c r="E21" s="20"/>
      <c r="F21" s="28">
        <f t="shared" si="0"/>
        <v>-0.29240760078091388</v>
      </c>
    </row>
    <row r="22" spans="2:6" x14ac:dyDescent="0.2">
      <c r="B22" s="56" t="s">
        <v>13</v>
      </c>
      <c r="C22" s="69">
        <f t="shared" ref="C22:D22" si="10">C50+C77</f>
        <v>958.96882065369334</v>
      </c>
      <c r="D22" s="69">
        <f t="shared" si="10"/>
        <v>990.58933466879444</v>
      </c>
      <c r="E22" s="20"/>
      <c r="F22" s="28">
        <f t="shared" si="0"/>
        <v>3.2973453707855205E-2</v>
      </c>
    </row>
    <row r="23" spans="2:6" x14ac:dyDescent="0.2">
      <c r="B23" s="27" t="s">
        <v>7</v>
      </c>
      <c r="C23" s="68">
        <f t="shared" ref="C23:D23" si="11">C51+C78</f>
        <v>123.6750650514804</v>
      </c>
      <c r="D23" s="68">
        <f t="shared" si="11"/>
        <v>87.026330840353339</v>
      </c>
      <c r="E23" s="54"/>
      <c r="F23" s="19">
        <f t="shared" si="0"/>
        <v>-0.29633082623301499</v>
      </c>
    </row>
    <row r="24" spans="2:6" x14ac:dyDescent="0.2">
      <c r="B24" s="27" t="s">
        <v>15</v>
      </c>
      <c r="C24" s="68">
        <f t="shared" ref="C24:D24" si="12">C52+C79</f>
        <v>122.19028411047721</v>
      </c>
      <c r="D24" s="68">
        <f t="shared" si="12"/>
        <v>85.139339605887727</v>
      </c>
      <c r="E24" s="54"/>
      <c r="F24" s="19">
        <f t="shared" si="0"/>
        <v>-0.30322332724171597</v>
      </c>
    </row>
    <row r="25" spans="2:6" x14ac:dyDescent="0.2">
      <c r="B25" s="27" t="s">
        <v>12</v>
      </c>
      <c r="C25" s="68">
        <f t="shared" ref="C25:D25" si="13">C53+C80</f>
        <v>19.674234860188122</v>
      </c>
      <c r="D25" s="68">
        <f t="shared" si="13"/>
        <v>22.871172878286931</v>
      </c>
      <c r="E25" s="54"/>
      <c r="F25" s="19">
        <f t="shared" si="0"/>
        <v>0.16249363905724157</v>
      </c>
    </row>
    <row r="26" spans="2:6" ht="13.5" thickBot="1" x14ac:dyDescent="0.25">
      <c r="F26" s="22"/>
    </row>
    <row r="27" spans="2:6" ht="16.5" thickBot="1" x14ac:dyDescent="0.25">
      <c r="B27" s="31" t="s">
        <v>18</v>
      </c>
      <c r="C27" s="61">
        <f>SUM(C10,C20:C25)</f>
        <v>7818.4126091950675</v>
      </c>
      <c r="D27" s="62">
        <f>SUM(D10,D20:D25)</f>
        <v>7675.8255945015808</v>
      </c>
      <c r="F27" s="32">
        <f>IF(C27,D27/C27-1,"")</f>
        <v>-1.8237335610273742E-2</v>
      </c>
    </row>
    <row r="34" spans="1:6" ht="18" x14ac:dyDescent="0.2">
      <c r="B34" s="21" t="s">
        <v>20</v>
      </c>
    </row>
    <row r="35" spans="1:6" ht="45" customHeight="1" x14ac:dyDescent="0.2">
      <c r="A35" s="23"/>
      <c r="C35" s="75" t="s">
        <v>37</v>
      </c>
      <c r="D35" s="75"/>
      <c r="E35" s="75"/>
      <c r="F35" s="75"/>
    </row>
    <row r="37" spans="1:6" ht="22.5" x14ac:dyDescent="0.2">
      <c r="A37" s="24"/>
      <c r="C37" s="25" t="s">
        <v>38</v>
      </c>
      <c r="D37" s="25" t="s">
        <v>39</v>
      </c>
      <c r="F37" s="25" t="s">
        <v>40</v>
      </c>
    </row>
    <row r="38" spans="1:6" s="54" customFormat="1" x14ac:dyDescent="0.2">
      <c r="A38" s="41"/>
      <c r="B38" s="27" t="s">
        <v>14</v>
      </c>
      <c r="C38" s="68">
        <v>5471.4427737965534</v>
      </c>
      <c r="D38" s="68">
        <v>5512.1973378740568</v>
      </c>
      <c r="F38" s="55">
        <f t="shared" ref="F38:F53" si="14">IF(C38,D38/C38-1,"")</f>
        <v>7.4485955098868573E-3</v>
      </c>
    </row>
    <row r="39" spans="1:6" s="20" customFormat="1" ht="11.25" x14ac:dyDescent="0.2">
      <c r="A39" s="26"/>
      <c r="B39" s="56" t="s">
        <v>0</v>
      </c>
      <c r="C39" s="69">
        <v>3699.9675773895447</v>
      </c>
      <c r="D39" s="69">
        <v>3719.131046336694</v>
      </c>
      <c r="F39" s="28">
        <f t="shared" si="14"/>
        <v>5.1793613177200104E-3</v>
      </c>
    </row>
    <row r="40" spans="1:6" s="20" customFormat="1" ht="11.25" x14ac:dyDescent="0.2">
      <c r="A40" s="26"/>
      <c r="B40" s="56" t="s">
        <v>8</v>
      </c>
      <c r="C40" s="69">
        <v>558.70291720802538</v>
      </c>
      <c r="D40" s="69">
        <v>564.98391654750708</v>
      </c>
      <c r="F40" s="28">
        <f t="shared" si="14"/>
        <v>1.1242109439609571E-2</v>
      </c>
    </row>
    <row r="41" spans="1:6" x14ac:dyDescent="0.2">
      <c r="A41" s="58"/>
      <c r="B41" s="29" t="s">
        <v>9</v>
      </c>
      <c r="C41" s="70">
        <v>1160.126121826966</v>
      </c>
      <c r="D41" s="70">
        <v>1184.1962212027638</v>
      </c>
      <c r="F41" s="59">
        <f t="shared" si="14"/>
        <v>2.074782984620005E-2</v>
      </c>
    </row>
    <row r="42" spans="1:6" s="20" customFormat="1" ht="11.25" x14ac:dyDescent="0.2">
      <c r="A42" s="26"/>
      <c r="B42" s="57" t="s">
        <v>10</v>
      </c>
      <c r="C42" s="69">
        <v>285.7860993553798</v>
      </c>
      <c r="D42" s="69">
        <v>253.52602180464456</v>
      </c>
      <c r="F42" s="28">
        <f t="shared" si="14"/>
        <v>-0.11288189881698651</v>
      </c>
    </row>
    <row r="43" spans="1:6" s="20" customFormat="1" ht="11.25" x14ac:dyDescent="0.2">
      <c r="A43" s="26"/>
      <c r="B43" s="57" t="s">
        <v>4</v>
      </c>
      <c r="C43" s="69">
        <v>492.46486801092192</v>
      </c>
      <c r="D43" s="69">
        <v>584.55044630650627</v>
      </c>
      <c r="F43" s="28">
        <f t="shared" si="14"/>
        <v>0.18698913217407842</v>
      </c>
    </row>
    <row r="44" spans="1:6" s="20" customFormat="1" ht="11.25" x14ac:dyDescent="0.2">
      <c r="A44" s="26"/>
      <c r="B44" s="57" t="s">
        <v>11</v>
      </c>
      <c r="C44" s="69">
        <v>213.87705888290844</v>
      </c>
      <c r="D44" s="69">
        <v>210.82860425255518</v>
      </c>
      <c r="F44" s="28">
        <f t="shared" si="14"/>
        <v>-1.4253303492555491E-2</v>
      </c>
    </row>
    <row r="45" spans="1:6" s="20" customFormat="1" ht="11.25" x14ac:dyDescent="0.2">
      <c r="A45" s="26"/>
      <c r="B45" s="57" t="s">
        <v>6</v>
      </c>
      <c r="C45" s="69">
        <v>167.99809557775609</v>
      </c>
      <c r="D45" s="69">
        <v>135.29114883905777</v>
      </c>
      <c r="F45" s="28">
        <f t="shared" si="14"/>
        <v>-0.19468641371330464</v>
      </c>
    </row>
    <row r="46" spans="1:6" s="20" customFormat="1" ht="11.25" x14ac:dyDescent="0.2">
      <c r="A46" s="26"/>
      <c r="B46" s="56" t="s">
        <v>12</v>
      </c>
      <c r="C46" s="69">
        <v>52.646157372016809</v>
      </c>
      <c r="D46" s="69">
        <v>43.886153787092148</v>
      </c>
      <c r="F46" s="28">
        <f t="shared" si="14"/>
        <v>-0.1663939786340588</v>
      </c>
    </row>
    <row r="47" spans="1:6" s="54" customFormat="1" x14ac:dyDescent="0.2">
      <c r="A47" s="60"/>
      <c r="B47" s="27" t="s">
        <v>27</v>
      </c>
      <c r="C47" s="68">
        <v>1158.634631274715</v>
      </c>
      <c r="D47" s="68">
        <v>1080.1254578796472</v>
      </c>
      <c r="F47" s="19">
        <f t="shared" si="14"/>
        <v>-6.7760078350750708E-2</v>
      </c>
    </row>
    <row r="48" spans="1:6" s="20" customFormat="1" ht="11.25" x14ac:dyDescent="0.2">
      <c r="A48" s="26"/>
      <c r="B48" s="56" t="s">
        <v>24</v>
      </c>
      <c r="C48" s="69">
        <v>289.26039991720972</v>
      </c>
      <c r="D48" s="69">
        <v>228.5966452924246</v>
      </c>
      <c r="F48" s="28">
        <f t="shared" si="14"/>
        <v>-0.20972021971257704</v>
      </c>
    </row>
    <row r="49" spans="1:6" s="20" customFormat="1" ht="11.25" x14ac:dyDescent="0.2">
      <c r="A49" s="26"/>
      <c r="B49" s="56" t="s">
        <v>23</v>
      </c>
      <c r="C49" s="69">
        <v>84.024728582250475</v>
      </c>
      <c r="D49" s="69">
        <v>84.305657397909982</v>
      </c>
      <c r="F49" s="28">
        <f t="shared" si="14"/>
        <v>3.3434064042767719E-3</v>
      </c>
    </row>
    <row r="50" spans="1:6" s="20" customFormat="1" ht="11.25" x14ac:dyDescent="0.2">
      <c r="A50" s="26"/>
      <c r="B50" s="56" t="s">
        <v>13</v>
      </c>
      <c r="C50" s="69">
        <v>785.34950277525479</v>
      </c>
      <c r="D50" s="69">
        <v>767.22315518931259</v>
      </c>
      <c r="F50" s="28">
        <f t="shared" si="14"/>
        <v>-2.3080612544972179E-2</v>
      </c>
    </row>
    <row r="51" spans="1:6" s="54" customFormat="1" x14ac:dyDescent="0.2">
      <c r="A51" s="60"/>
      <c r="B51" s="27" t="s">
        <v>7</v>
      </c>
      <c r="C51" s="68">
        <v>94.436281404759058</v>
      </c>
      <c r="D51" s="68">
        <v>53.543041151936393</v>
      </c>
      <c r="F51" s="19">
        <f t="shared" si="14"/>
        <v>-0.43302467700472025</v>
      </c>
    </row>
    <row r="52" spans="1:6" s="54" customFormat="1" x14ac:dyDescent="0.2">
      <c r="A52" s="60"/>
      <c r="B52" s="27" t="s">
        <v>15</v>
      </c>
      <c r="C52" s="68">
        <v>105.20909357430003</v>
      </c>
      <c r="D52" s="68">
        <v>73.586383307940395</v>
      </c>
      <c r="F52" s="19">
        <f t="shared" si="14"/>
        <v>-0.30057012366547253</v>
      </c>
    </row>
    <row r="53" spans="1:6" s="54" customFormat="1" x14ac:dyDescent="0.2">
      <c r="A53" s="60"/>
      <c r="B53" s="27" t="s">
        <v>12</v>
      </c>
      <c r="C53" s="68">
        <v>15.197546246654849</v>
      </c>
      <c r="D53" s="68">
        <v>17.050633245682413</v>
      </c>
      <c r="F53" s="19">
        <f t="shared" si="14"/>
        <v>0.12193330218919063</v>
      </c>
    </row>
    <row r="54" spans="1:6" ht="11.25" customHeight="1" thickBot="1" x14ac:dyDescent="0.25">
      <c r="A54" s="22"/>
      <c r="F54" s="22"/>
    </row>
    <row r="55" spans="1:6" ht="16.5" thickBot="1" x14ac:dyDescent="0.25">
      <c r="A55" s="30"/>
      <c r="B55" s="31" t="s">
        <v>16</v>
      </c>
      <c r="C55" s="61">
        <v>6844.9203262969831</v>
      </c>
      <c r="D55" s="62">
        <v>6736.5028534592639</v>
      </c>
      <c r="F55" s="32">
        <f>IF(C55,D55/C55-1,"")</f>
        <v>-1.5839113922363479E-2</v>
      </c>
    </row>
    <row r="56" spans="1:6" ht="6" customHeight="1" x14ac:dyDescent="0.2">
      <c r="A56" s="33"/>
      <c r="B56" s="34"/>
      <c r="C56" s="35"/>
      <c r="D56" s="35"/>
      <c r="E56" s="36"/>
      <c r="F56" s="33"/>
    </row>
    <row r="57" spans="1:6" ht="16.5" customHeight="1" x14ac:dyDescent="0.2">
      <c r="A57" s="22"/>
      <c r="B57" s="37"/>
      <c r="C57" s="38"/>
      <c r="D57" s="38"/>
      <c r="E57" s="39"/>
      <c r="F57" s="30"/>
    </row>
    <row r="58" spans="1:6" ht="6" customHeight="1" x14ac:dyDescent="0.2">
      <c r="A58" s="33"/>
      <c r="B58" s="40"/>
      <c r="C58" s="38"/>
      <c r="D58" s="38"/>
      <c r="E58" s="39"/>
      <c r="F58" s="41"/>
    </row>
    <row r="59" spans="1:6" ht="16.5" customHeight="1" collapsed="1" x14ac:dyDescent="0.2">
      <c r="A59" s="22"/>
      <c r="B59" s="40"/>
      <c r="C59" s="38"/>
      <c r="D59" s="38"/>
      <c r="E59" s="39"/>
      <c r="F59" s="30"/>
    </row>
    <row r="60" spans="1:6" ht="18" customHeight="1" x14ac:dyDescent="0.2">
      <c r="A60" s="22"/>
      <c r="B60" s="42"/>
      <c r="C60" s="43"/>
      <c r="D60" s="44"/>
      <c r="F60" s="45"/>
    </row>
    <row r="62" spans="1:6" ht="18" x14ac:dyDescent="0.2">
      <c r="B62" s="21" t="s">
        <v>21</v>
      </c>
    </row>
    <row r="63" spans="1:6" ht="45" customHeight="1" x14ac:dyDescent="0.2">
      <c r="A63" s="23"/>
      <c r="C63" s="74" t="str">
        <f>C$35</f>
        <v>I 2026 vs I 2025</v>
      </c>
      <c r="D63" s="74"/>
      <c r="E63" s="74"/>
      <c r="F63" s="74"/>
    </row>
    <row r="64" spans="1:6" ht="22.5" x14ac:dyDescent="0.2">
      <c r="A64" s="24"/>
      <c r="C64" s="25" t="str">
        <f>C$37</f>
        <v>I 2025</v>
      </c>
      <c r="D64" s="25" t="str">
        <f>D$37</f>
        <v>I 2026</v>
      </c>
      <c r="F64" s="25" t="str">
        <f>F$37</f>
        <v>I 2026/
I 2025</v>
      </c>
    </row>
    <row r="65" spans="1:6" s="54" customFormat="1" x14ac:dyDescent="0.2">
      <c r="A65" s="41"/>
      <c r="B65" s="27" t="s">
        <v>14</v>
      </c>
      <c r="C65" s="68">
        <v>387.17321194579381</v>
      </c>
      <c r="D65" s="68">
        <v>437.3062995322835</v>
      </c>
      <c r="F65" s="55">
        <f t="shared" ref="F65:F80" si="15">IF(C65,D65/C65-1,"")</f>
        <v>0.12948490763226816</v>
      </c>
    </row>
    <row r="66" spans="1:6" s="20" customFormat="1" ht="11.25" x14ac:dyDescent="0.2">
      <c r="A66" s="26"/>
      <c r="B66" s="56" t="s">
        <v>0</v>
      </c>
      <c r="C66" s="69">
        <v>229.28286928076005</v>
      </c>
      <c r="D66" s="69">
        <v>303.14251267043983</v>
      </c>
      <c r="F66" s="28">
        <f t="shared" si="15"/>
        <v>0.32213328288053478</v>
      </c>
    </row>
    <row r="67" spans="1:6" s="20" customFormat="1" ht="11.25" x14ac:dyDescent="0.2">
      <c r="A67" s="26"/>
      <c r="B67" s="56" t="s">
        <v>8</v>
      </c>
      <c r="C67" s="69">
        <v>43.570186993753076</v>
      </c>
      <c r="D67" s="69">
        <v>28.162456978399124</v>
      </c>
      <c r="F67" s="28">
        <f t="shared" si="15"/>
        <v>-0.35363010990893962</v>
      </c>
    </row>
    <row r="68" spans="1:6" x14ac:dyDescent="0.2">
      <c r="A68" s="58"/>
      <c r="B68" s="29" t="s">
        <v>9</v>
      </c>
      <c r="C68" s="70">
        <v>113.02694759656633</v>
      </c>
      <c r="D68" s="70">
        <v>103.53255868322488</v>
      </c>
      <c r="F68" s="59">
        <f t="shared" si="15"/>
        <v>-8.4001108719934048E-2</v>
      </c>
    </row>
    <row r="69" spans="1:6" s="20" customFormat="1" ht="11.25" x14ac:dyDescent="0.2">
      <c r="A69" s="26"/>
      <c r="B69" s="57" t="s">
        <v>10</v>
      </c>
      <c r="C69" s="69">
        <v>16.212852269119008</v>
      </c>
      <c r="D69" s="69">
        <v>11.100225243884557</v>
      </c>
      <c r="F69" s="28">
        <f t="shared" si="15"/>
        <v>-0.31534408260615487</v>
      </c>
    </row>
    <row r="70" spans="1:6" s="20" customFormat="1" ht="11.25" x14ac:dyDescent="0.2">
      <c r="A70" s="26"/>
      <c r="B70" s="57" t="s">
        <v>4</v>
      </c>
      <c r="C70" s="69">
        <v>60.755229870215459</v>
      </c>
      <c r="D70" s="69">
        <v>51.125267774128773</v>
      </c>
      <c r="F70" s="28">
        <f t="shared" si="15"/>
        <v>-0.15850424920880202</v>
      </c>
    </row>
    <row r="71" spans="1:6" s="20" customFormat="1" ht="11.25" x14ac:dyDescent="0.2">
      <c r="A71" s="26"/>
      <c r="B71" s="57" t="s">
        <v>11</v>
      </c>
      <c r="C71" s="69">
        <v>21.069850998439414</v>
      </c>
      <c r="D71" s="69">
        <v>32.680341188075722</v>
      </c>
      <c r="F71" s="28">
        <f t="shared" si="15"/>
        <v>0.55104756984262804</v>
      </c>
    </row>
    <row r="72" spans="1:6" s="20" customFormat="1" ht="11.25" x14ac:dyDescent="0.2">
      <c r="A72" s="26"/>
      <c r="B72" s="57" t="s">
        <v>6</v>
      </c>
      <c r="C72" s="69">
        <v>14.989014458792452</v>
      </c>
      <c r="D72" s="69">
        <v>8.6267244771358182</v>
      </c>
      <c r="F72" s="28">
        <f t="shared" si="15"/>
        <v>-0.42446352955010713</v>
      </c>
    </row>
    <row r="73" spans="1:6" s="20" customFormat="1" ht="11.25" x14ac:dyDescent="0.2">
      <c r="A73" s="26"/>
      <c r="B73" s="56" t="s">
        <v>12</v>
      </c>
      <c r="C73" s="69">
        <v>1.2932080747143295</v>
      </c>
      <c r="D73" s="69">
        <v>2.468771200219694</v>
      </c>
      <c r="F73" s="28">
        <f t="shared" si="15"/>
        <v>0.90902859987558227</v>
      </c>
    </row>
    <row r="74" spans="1:6" s="54" customFormat="1" x14ac:dyDescent="0.2">
      <c r="A74" s="60"/>
      <c r="B74" s="27" t="s">
        <v>27</v>
      </c>
      <c r="C74" s="68">
        <v>535.62240815585994</v>
      </c>
      <c r="D74" s="68">
        <v>451.15965589106474</v>
      </c>
      <c r="F74" s="19">
        <f t="shared" si="15"/>
        <v>-0.15769084896130314</v>
      </c>
    </row>
    <row r="75" spans="1:6" s="20" customFormat="1" ht="11.25" x14ac:dyDescent="0.2">
      <c r="A75" s="26"/>
      <c r="B75" s="56" t="s">
        <v>24</v>
      </c>
      <c r="C75" s="69">
        <v>42.978970001847379</v>
      </c>
      <c r="D75" s="69">
        <v>26.904831843694076</v>
      </c>
      <c r="F75" s="28">
        <f t="shared" si="15"/>
        <v>-0.37400007858406992</v>
      </c>
    </row>
    <row r="76" spans="1:6" s="20" customFormat="1" ht="11.25" x14ac:dyDescent="0.2">
      <c r="A76" s="26"/>
      <c r="B76" s="56" t="s">
        <v>23</v>
      </c>
      <c r="C76" s="69">
        <v>319.02412027557403</v>
      </c>
      <c r="D76" s="69">
        <v>200.88864456788886</v>
      </c>
      <c r="F76" s="28">
        <f t="shared" si="15"/>
        <v>-0.3703026454728231</v>
      </c>
    </row>
    <row r="77" spans="1:6" s="20" customFormat="1" ht="11.25" x14ac:dyDescent="0.2">
      <c r="A77" s="26"/>
      <c r="B77" s="56" t="s">
        <v>13</v>
      </c>
      <c r="C77" s="69">
        <v>173.61931787843855</v>
      </c>
      <c r="D77" s="69">
        <v>223.36617947948184</v>
      </c>
      <c r="F77" s="28">
        <f t="shared" si="15"/>
        <v>0.2865283783448227</v>
      </c>
    </row>
    <row r="78" spans="1:6" s="54" customFormat="1" x14ac:dyDescent="0.2">
      <c r="A78" s="60"/>
      <c r="B78" s="27" t="s">
        <v>7</v>
      </c>
      <c r="C78" s="68">
        <v>29.238783646721345</v>
      </c>
      <c r="D78" s="68">
        <v>33.483289688416946</v>
      </c>
      <c r="F78" s="19">
        <f t="shared" si="15"/>
        <v>0.14516698413244544</v>
      </c>
    </row>
    <row r="79" spans="1:6" s="54" customFormat="1" x14ac:dyDescent="0.2">
      <c r="A79" s="60"/>
      <c r="B79" s="27" t="s">
        <v>15</v>
      </c>
      <c r="C79" s="68">
        <v>16.981190536177177</v>
      </c>
      <c r="D79" s="68">
        <v>11.552956297947333</v>
      </c>
      <c r="F79" s="19">
        <f t="shared" si="15"/>
        <v>-0.3196615824235286</v>
      </c>
    </row>
    <row r="80" spans="1:6" s="54" customFormat="1" x14ac:dyDescent="0.2">
      <c r="A80" s="60"/>
      <c r="B80" s="27" t="s">
        <v>12</v>
      </c>
      <c r="C80" s="68">
        <v>4.4766886135332751</v>
      </c>
      <c r="D80" s="68">
        <v>5.8205396326045191</v>
      </c>
      <c r="F80" s="19">
        <f t="shared" si="15"/>
        <v>0.30018862938304647</v>
      </c>
    </row>
    <row r="81" spans="1:6" ht="11.25" customHeight="1" thickBot="1" x14ac:dyDescent="0.25">
      <c r="A81" s="22"/>
      <c r="F81" s="22"/>
    </row>
    <row r="82" spans="1:6" ht="16.5" thickBot="1" x14ac:dyDescent="0.25">
      <c r="A82" s="30"/>
      <c r="B82" s="31" t="s">
        <v>17</v>
      </c>
      <c r="C82" s="61">
        <v>973.49228289808559</v>
      </c>
      <c r="D82" s="62">
        <v>939.32274104231715</v>
      </c>
      <c r="F82" s="32">
        <f>IF(C82,D82/C82-1,"")</f>
        <v>-3.5099961711094196E-2</v>
      </c>
    </row>
    <row r="83" spans="1:6" ht="6" customHeight="1" x14ac:dyDescent="0.2">
      <c r="A83" s="33"/>
      <c r="B83" s="34"/>
      <c r="C83" s="35"/>
      <c r="D83" s="35"/>
      <c r="E83" s="36"/>
      <c r="F83" s="33"/>
    </row>
    <row r="84" spans="1:6" ht="16.5" customHeight="1" x14ac:dyDescent="0.2">
      <c r="A84" s="22"/>
      <c r="B84" s="37"/>
      <c r="C84" s="38"/>
      <c r="D84" s="38"/>
      <c r="E84" s="39"/>
      <c r="F84" s="30"/>
    </row>
    <row r="85" spans="1:6" ht="6" customHeight="1" x14ac:dyDescent="0.2">
      <c r="A85" s="33"/>
      <c r="B85" s="40"/>
      <c r="C85" s="38"/>
      <c r="D85" s="38"/>
      <c r="E85" s="39"/>
      <c r="F85" s="41"/>
    </row>
    <row r="86" spans="1:6" ht="16.5" customHeight="1" collapsed="1" x14ac:dyDescent="0.2">
      <c r="A86" s="22"/>
      <c r="B86" s="40"/>
      <c r="C86" s="38"/>
      <c r="D86" s="38"/>
      <c r="E86" s="39"/>
      <c r="F86" s="30"/>
    </row>
    <row r="87" spans="1:6" ht="18" customHeight="1" x14ac:dyDescent="0.2">
      <c r="A87" s="22"/>
      <c r="B87" s="46"/>
      <c r="C87" s="47"/>
      <c r="D87" s="47"/>
      <c r="E87" s="39"/>
      <c r="F87" s="48"/>
    </row>
    <row r="88" spans="1:6" ht="18" customHeight="1" x14ac:dyDescent="0.2">
      <c r="A88" s="22"/>
      <c r="B88" s="40"/>
      <c r="C88" s="38"/>
      <c r="D88" s="38"/>
      <c r="E88" s="39"/>
      <c r="F88" s="30"/>
    </row>
    <row r="89" spans="1:6" x14ac:dyDescent="0.2">
      <c r="F89" s="22"/>
    </row>
    <row r="90" spans="1:6" x14ac:dyDescent="0.2">
      <c r="F90" s="22"/>
    </row>
    <row r="91" spans="1:6" ht="45" customHeight="1" x14ac:dyDescent="0.2">
      <c r="A91" s="23"/>
      <c r="F91" s="22"/>
    </row>
    <row r="92" spans="1:6" x14ac:dyDescent="0.2">
      <c r="A92" s="24"/>
      <c r="F92" s="22"/>
    </row>
    <row r="93" spans="1:6" s="54" customFormat="1" x14ac:dyDescent="0.2">
      <c r="A93" s="41"/>
    </row>
    <row r="94" spans="1:6" s="20" customFormat="1" ht="11.25" x14ac:dyDescent="0.2">
      <c r="A94" s="26"/>
    </row>
    <row r="95" spans="1:6" s="20" customFormat="1" ht="11.25" x14ac:dyDescent="0.2">
      <c r="A95" s="26"/>
    </row>
    <row r="96" spans="1:6" x14ac:dyDescent="0.2">
      <c r="A96" s="58"/>
      <c r="F96" s="22"/>
    </row>
    <row r="97" spans="1:6" s="20" customFormat="1" ht="11.25" x14ac:dyDescent="0.2">
      <c r="A97" s="26"/>
    </row>
    <row r="98" spans="1:6" s="20" customFormat="1" ht="11.25" x14ac:dyDescent="0.2">
      <c r="A98" s="26"/>
    </row>
    <row r="99" spans="1:6" s="20" customFormat="1" ht="11.25" x14ac:dyDescent="0.2">
      <c r="A99" s="26"/>
    </row>
    <row r="100" spans="1:6" s="20" customFormat="1" ht="11.25" x14ac:dyDescent="0.2">
      <c r="A100" s="26"/>
    </row>
    <row r="101" spans="1:6" s="20" customFormat="1" ht="11.25" x14ac:dyDescent="0.2">
      <c r="A101" s="26"/>
    </row>
    <row r="102" spans="1:6" s="54" customFormat="1" x14ac:dyDescent="0.2">
      <c r="A102" s="60"/>
    </row>
    <row r="103" spans="1:6" s="20" customFormat="1" ht="11.25" x14ac:dyDescent="0.2">
      <c r="A103" s="26"/>
    </row>
    <row r="104" spans="1:6" s="20" customFormat="1" ht="11.25" x14ac:dyDescent="0.2">
      <c r="A104" s="26"/>
    </row>
    <row r="105" spans="1:6" s="20" customFormat="1" ht="11.25" x14ac:dyDescent="0.2">
      <c r="A105" s="26"/>
    </row>
    <row r="106" spans="1:6" s="54" customFormat="1" x14ac:dyDescent="0.2">
      <c r="A106" s="60"/>
    </row>
    <row r="107" spans="1:6" s="54" customFormat="1" x14ac:dyDescent="0.2">
      <c r="A107" s="60"/>
    </row>
    <row r="108" spans="1:6" s="54" customFormat="1" x14ac:dyDescent="0.2">
      <c r="A108" s="60"/>
    </row>
    <row r="109" spans="1:6" ht="11.25" customHeight="1" x14ac:dyDescent="0.2">
      <c r="A109" s="22"/>
      <c r="F109" s="22"/>
    </row>
    <row r="110" spans="1:6" ht="15.75" x14ac:dyDescent="0.2">
      <c r="A110" s="30"/>
      <c r="F110" s="22"/>
    </row>
    <row r="111" spans="1:6" ht="6" customHeight="1" x14ac:dyDescent="0.2">
      <c r="A111" s="33"/>
      <c r="B111" s="34"/>
      <c r="C111" s="35"/>
      <c r="D111" s="35"/>
      <c r="E111" s="36"/>
      <c r="F111" s="33"/>
    </row>
    <row r="112" spans="1:6" ht="16.5" customHeight="1" x14ac:dyDescent="0.2">
      <c r="A112" s="22"/>
      <c r="B112" s="37"/>
      <c r="C112" s="38"/>
      <c r="D112" s="38"/>
      <c r="E112" s="39"/>
      <c r="F112" s="30"/>
    </row>
    <row r="113" spans="1:6" ht="6" customHeight="1" x14ac:dyDescent="0.2">
      <c r="A113" s="33"/>
      <c r="B113" s="40"/>
      <c r="C113" s="38"/>
      <c r="D113" s="38"/>
      <c r="E113" s="39"/>
      <c r="F113" s="41"/>
    </row>
    <row r="114" spans="1:6" ht="16.5" customHeight="1" x14ac:dyDescent="0.2">
      <c r="A114" s="22"/>
      <c r="B114" s="40"/>
      <c r="C114" s="40"/>
      <c r="D114" s="40"/>
      <c r="E114" s="40"/>
      <c r="F114" s="40"/>
    </row>
    <row r="115" spans="1:6" ht="18" customHeight="1" x14ac:dyDescent="0.2">
      <c r="A115" s="22"/>
      <c r="B115" s="16"/>
      <c r="C115" s="18"/>
      <c r="D115" s="72"/>
      <c r="E115" s="17"/>
      <c r="F115" s="49"/>
    </row>
    <row r="116" spans="1:6" ht="18" customHeight="1" x14ac:dyDescent="0.2">
      <c r="A116" s="22"/>
      <c r="B116" s="16"/>
      <c r="C116" s="15"/>
      <c r="D116" s="72"/>
      <c r="E116" s="17"/>
      <c r="F116" s="50"/>
    </row>
    <row r="117" spans="1:6" ht="18" customHeight="1" x14ac:dyDescent="0.2">
      <c r="A117" s="22"/>
      <c r="B117" s="16"/>
      <c r="C117" s="15"/>
      <c r="D117" s="15"/>
      <c r="E117" s="17"/>
      <c r="F117" s="50"/>
    </row>
    <row r="118" spans="1:6" ht="18" customHeight="1" x14ac:dyDescent="0.2">
      <c r="A118" s="22"/>
      <c r="B118" s="51"/>
      <c r="C118" s="52"/>
      <c r="D118" s="52"/>
      <c r="E118" s="39"/>
      <c r="F118" s="50"/>
    </row>
    <row r="119" spans="1:6" x14ac:dyDescent="0.2">
      <c r="A119" s="45"/>
      <c r="B119" s="39"/>
      <c r="C119" s="39"/>
      <c r="D119" s="39"/>
      <c r="E119" s="39"/>
      <c r="F119" s="39"/>
    </row>
    <row r="120" spans="1:6" s="39" customFormat="1" x14ac:dyDescent="0.2">
      <c r="A120" s="53"/>
      <c r="F120" s="53"/>
    </row>
    <row r="121" spans="1:6" s="39" customFormat="1" ht="44.1" customHeight="1" x14ac:dyDescent="0.2">
      <c r="A121" s="53"/>
      <c r="F121" s="53"/>
    </row>
    <row r="122" spans="1:6" s="39" customFormat="1" x14ac:dyDescent="0.2">
      <c r="A122" s="53"/>
      <c r="F122" s="53"/>
    </row>
    <row r="129" spans="2:5" s="20" customFormat="1" x14ac:dyDescent="0.2">
      <c r="B129" s="22"/>
      <c r="C129" s="22"/>
      <c r="D129" s="22"/>
      <c r="E129" s="22"/>
    </row>
    <row r="130" spans="2:5" s="20" customFormat="1" x14ac:dyDescent="0.2">
      <c r="B130" s="22"/>
      <c r="C130" s="22"/>
      <c r="D130" s="22"/>
      <c r="E130" s="22"/>
    </row>
    <row r="131" spans="2:5" s="20" customFormat="1" x14ac:dyDescent="0.2">
      <c r="B131" s="22"/>
      <c r="C131" s="22"/>
      <c r="D131" s="22"/>
      <c r="E131" s="22"/>
    </row>
    <row r="132" spans="2:5" s="20" customFormat="1" x14ac:dyDescent="0.2">
      <c r="B132" s="22"/>
      <c r="C132" s="22"/>
      <c r="D132" s="22"/>
      <c r="E132" s="22"/>
    </row>
    <row r="133" spans="2:5" s="20" customFormat="1" x14ac:dyDescent="0.2">
      <c r="B133" s="22"/>
      <c r="C133" s="22"/>
      <c r="D133" s="22"/>
      <c r="E133" s="22"/>
    </row>
    <row r="134" spans="2:5" s="20" customFormat="1" x14ac:dyDescent="0.2">
      <c r="B134" s="22"/>
      <c r="C134" s="22"/>
      <c r="D134" s="22"/>
      <c r="E134" s="22"/>
    </row>
    <row r="135" spans="2:5" s="20" customFormat="1" x14ac:dyDescent="0.2">
      <c r="B135" s="22"/>
      <c r="C135" s="22"/>
      <c r="D135" s="22"/>
      <c r="E135" s="22"/>
    </row>
    <row r="136" spans="2:5" s="20" customFormat="1" x14ac:dyDescent="0.2">
      <c r="B136" s="22"/>
      <c r="C136" s="22"/>
      <c r="D136" s="22"/>
      <c r="E136" s="22"/>
    </row>
    <row r="137" spans="2:5" s="20" customFormat="1" x14ac:dyDescent="0.2">
      <c r="B137" s="22"/>
      <c r="C137" s="22"/>
      <c r="D137" s="22"/>
      <c r="E137" s="22"/>
    </row>
    <row r="138" spans="2:5" s="20" customFormat="1" x14ac:dyDescent="0.2">
      <c r="B138" s="22"/>
      <c r="C138" s="22"/>
      <c r="D138" s="22"/>
      <c r="E138" s="22"/>
    </row>
    <row r="139" spans="2:5" s="20" customFormat="1" x14ac:dyDescent="0.2">
      <c r="B139" s="22"/>
      <c r="C139" s="22"/>
      <c r="D139" s="22"/>
      <c r="E139" s="22"/>
    </row>
    <row r="140" spans="2:5" s="20" customFormat="1" x14ac:dyDescent="0.2">
      <c r="B140" s="22"/>
      <c r="C140" s="22"/>
      <c r="D140" s="22"/>
      <c r="E140" s="22"/>
    </row>
    <row r="141" spans="2:5" s="20" customFormat="1" x14ac:dyDescent="0.2">
      <c r="B141" s="22"/>
      <c r="C141" s="22"/>
      <c r="D141" s="22"/>
      <c r="E141" s="22"/>
    </row>
    <row r="142" spans="2:5" s="20" customFormat="1" x14ac:dyDescent="0.2">
      <c r="B142" s="22"/>
      <c r="C142" s="22"/>
      <c r="D142" s="22"/>
      <c r="E142" s="22"/>
    </row>
    <row r="143" spans="2:5" s="20" customFormat="1" x14ac:dyDescent="0.2">
      <c r="B143" s="22"/>
      <c r="C143" s="22"/>
      <c r="D143" s="22"/>
      <c r="E143" s="22"/>
    </row>
    <row r="144" spans="2:5" s="20" customFormat="1" x14ac:dyDescent="0.2">
      <c r="B144" s="22"/>
      <c r="C144" s="22"/>
      <c r="D144" s="22"/>
      <c r="E144" s="22"/>
    </row>
    <row r="145" spans="2:5" s="20" customFormat="1" x14ac:dyDescent="0.2">
      <c r="B145" s="22"/>
      <c r="C145" s="22"/>
      <c r="D145" s="22"/>
      <c r="E145" s="22"/>
    </row>
    <row r="146" spans="2:5" s="20" customFormat="1" x14ac:dyDescent="0.2">
      <c r="B146" s="22"/>
      <c r="C146" s="22"/>
      <c r="D146" s="22"/>
      <c r="E146" s="22"/>
    </row>
    <row r="147" spans="2:5" s="20" customFormat="1" x14ac:dyDescent="0.2">
      <c r="B147" s="22"/>
      <c r="C147" s="22"/>
      <c r="D147" s="22"/>
      <c r="E147" s="22"/>
    </row>
    <row r="148" spans="2:5" s="20" customFormat="1" x14ac:dyDescent="0.2">
      <c r="B148" s="22"/>
      <c r="C148" s="22"/>
      <c r="D148" s="22"/>
      <c r="E148" s="22"/>
    </row>
    <row r="149" spans="2:5" s="20" customFormat="1" x14ac:dyDescent="0.2">
      <c r="B149" s="22"/>
      <c r="C149" s="22"/>
      <c r="D149" s="22"/>
      <c r="E149" s="22"/>
    </row>
    <row r="150" spans="2:5" s="20" customFormat="1" x14ac:dyDescent="0.2">
      <c r="B150" s="22"/>
      <c r="C150" s="22"/>
      <c r="D150" s="22"/>
      <c r="E150" s="22"/>
    </row>
    <row r="151" spans="2:5" s="20" customFormat="1" x14ac:dyDescent="0.2">
      <c r="B151" s="22"/>
      <c r="C151" s="22"/>
      <c r="D151" s="22"/>
      <c r="E151" s="22"/>
    </row>
    <row r="152" spans="2:5" s="20" customFormat="1" x14ac:dyDescent="0.2">
      <c r="B152" s="22"/>
      <c r="C152" s="22"/>
      <c r="D152" s="22"/>
      <c r="E152" s="22"/>
    </row>
    <row r="153" spans="2:5" s="20" customFormat="1" x14ac:dyDescent="0.2">
      <c r="B153" s="22"/>
      <c r="C153" s="22"/>
      <c r="D153" s="22"/>
      <c r="E153" s="22"/>
    </row>
    <row r="154" spans="2:5" s="20" customFormat="1" x14ac:dyDescent="0.2">
      <c r="B154" s="22"/>
      <c r="C154" s="22"/>
      <c r="D154" s="22"/>
      <c r="E154" s="22"/>
    </row>
    <row r="155" spans="2:5" s="20" customFormat="1" x14ac:dyDescent="0.2">
      <c r="B155" s="22"/>
      <c r="C155" s="22"/>
      <c r="D155" s="22"/>
      <c r="E155" s="22"/>
    </row>
    <row r="156" spans="2:5" s="20" customFormat="1" x14ac:dyDescent="0.2">
      <c r="B156" s="22"/>
      <c r="C156" s="22"/>
      <c r="D156" s="22"/>
      <c r="E156" s="22"/>
    </row>
    <row r="157" spans="2:5" s="20" customFormat="1" x14ac:dyDescent="0.2">
      <c r="B157" s="22"/>
      <c r="C157" s="22"/>
      <c r="D157" s="22"/>
      <c r="E157" s="22"/>
    </row>
    <row r="158" spans="2:5" s="20" customFormat="1" x14ac:dyDescent="0.2">
      <c r="B158" s="22"/>
      <c r="C158" s="22"/>
      <c r="D158" s="22"/>
      <c r="E158" s="22"/>
    </row>
    <row r="159" spans="2:5" s="20" customFormat="1" x14ac:dyDescent="0.2">
      <c r="B159" s="22"/>
      <c r="C159" s="22"/>
      <c r="D159" s="22"/>
      <c r="E159" s="22"/>
    </row>
    <row r="160" spans="2:5" s="20" customFormat="1" x14ac:dyDescent="0.2">
      <c r="B160" s="22"/>
      <c r="C160" s="22"/>
      <c r="D160" s="22"/>
      <c r="E160" s="22"/>
    </row>
    <row r="161" spans="2:5" s="20" customFormat="1" x14ac:dyDescent="0.2">
      <c r="B161" s="22"/>
      <c r="C161" s="22"/>
      <c r="D161" s="22"/>
      <c r="E161" s="22"/>
    </row>
    <row r="162" spans="2:5" s="20" customFormat="1" x14ac:dyDescent="0.2">
      <c r="B162" s="22"/>
      <c r="C162" s="22"/>
      <c r="D162" s="22"/>
      <c r="E162" s="22"/>
    </row>
    <row r="163" spans="2:5" s="20" customFormat="1" x14ac:dyDescent="0.2">
      <c r="B163" s="22"/>
      <c r="C163" s="22"/>
      <c r="D163" s="22"/>
      <c r="E163" s="22"/>
    </row>
    <row r="164" spans="2:5" s="20" customFormat="1" x14ac:dyDescent="0.2">
      <c r="B164" s="22"/>
      <c r="C164" s="22"/>
      <c r="D164" s="22"/>
      <c r="E164" s="22"/>
    </row>
  </sheetData>
  <mergeCells count="3">
    <mergeCell ref="C7:F7"/>
    <mergeCell ref="C35:F35"/>
    <mergeCell ref="C63:F63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ADF72C64-9324-46E7-B7AD-6E573DDAE71D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summary_01 2026</vt:lpstr>
      <vt:lpstr>szacunek rynku_01 2026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2025-01-15T14:40:47Z</dcterms:created>
  <dcterms:modified xsi:type="dcterms:W3CDTF">2026-02-17T09:43:50Z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  <property fmtid="{D5CDD505-2E9C-101B-9397-08002B2CF9AE}" pid="8" name="bjpmDocIH">
    <vt:lpwstr>nDinZHq97eGifm0GHPEfvaPXhYSfxCWp</vt:lpwstr>
  </property>
</Properties>
</file>