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2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3.xml" ContentType="application/vnd.openxmlformats-officedocument.drawingml.chartshapes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4.xml" ContentType="application/vnd.openxmlformats-officedocument.drawingml.chartshapes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5.xml" ContentType="application/vnd.openxmlformats-officedocument.drawingml.chartshapes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6.xml" ContentType="application/vnd.openxmlformats-officedocument.drawingml.chartshapes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7.xml" ContentType="application/vnd.openxmlformats-officedocument.drawingml.chartshapes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8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ój dysk\Team ZPL\STATYSTYKA\2026\07.2026\"/>
    </mc:Choice>
  </mc:AlternateContent>
  <xr:revisionPtr revIDLastSave="0" documentId="8_{C66C2E06-E57F-4C27-8141-E98B5F423890}" xr6:coauthVersionLast="47" xr6:coauthVersionMax="47" xr10:uidLastSave="{00000000-0000-0000-0000-000000000000}"/>
  <bookViews>
    <workbookView xWindow="4320" yWindow="3075" windowWidth="21600" windowHeight="11295" xr2:uid="{71ECBEB2-2687-4063-A597-2A60A7860EDA}"/>
  </bookViews>
  <sheets>
    <sheet name="summary_07 2026" sheetId="4" r:id="rId1"/>
    <sheet name="szacunek rynku_07 2026" sheetId="3" r:id="rId2"/>
  </sheets>
  <externalReferences>
    <externalReference r:id="rId3"/>
  </externalReferences>
  <definedNames>
    <definedName name="cx" localSheetId="0">'[1]Dane Le'!#REF!</definedName>
    <definedName name="cx" localSheetId="1">'[1]Dane Le'!#REF!</definedName>
    <definedName name="cx">'[1]Dane Le'!#REF!</definedName>
    <definedName name="Excel_BuiltIn_Print_Area_2" localSheetId="0">#REF!</definedName>
    <definedName name="Excel_BuiltIn_Print_Area_2" localSheetId="1">#REF!</definedName>
    <definedName name="Excel_BuiltIn_Print_Area_2">#REF!</definedName>
    <definedName name="Excel_BuiltIn_Print_Area_4" localSheetId="0">#REF!</definedName>
    <definedName name="Excel_BuiltIn_Print_Area_4" localSheetId="1">#REF!</definedName>
    <definedName name="Excel_BuiltIn_Print_Area_4">#REF!</definedName>
    <definedName name="v" localSheetId="0">#REF!</definedName>
    <definedName name="v" localSheetId="1">#REF!</definedName>
    <definedName name="v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7" i="3" l="1"/>
  <c r="H7" i="3"/>
  <c r="M63" i="3"/>
  <c r="H63" i="3"/>
  <c r="C63" i="3" l="1"/>
  <c r="C64" i="3"/>
  <c r="D64" i="3"/>
  <c r="F64" i="3"/>
  <c r="F65" i="3"/>
  <c r="H64" i="3" l="1"/>
  <c r="I64" i="3"/>
  <c r="I25" i="3" l="1"/>
  <c r="H25" i="3"/>
  <c r="I24" i="3"/>
  <c r="H24" i="3"/>
  <c r="I23" i="3"/>
  <c r="H23" i="3"/>
  <c r="I22" i="3"/>
  <c r="H22" i="3"/>
  <c r="I21" i="3"/>
  <c r="H21" i="3"/>
  <c r="I20" i="3"/>
  <c r="I19" i="3" s="1"/>
  <c r="H20" i="3"/>
  <c r="I18" i="3"/>
  <c r="H18" i="3"/>
  <c r="I17" i="3"/>
  <c r="H17" i="3"/>
  <c r="I16" i="3"/>
  <c r="H16" i="3"/>
  <c r="I15" i="3"/>
  <c r="H15" i="3"/>
  <c r="I14" i="3"/>
  <c r="H14" i="3"/>
  <c r="I12" i="3"/>
  <c r="H12" i="3"/>
  <c r="I11" i="3"/>
  <c r="H11" i="3"/>
  <c r="D25" i="3"/>
  <c r="C25" i="3"/>
  <c r="D24" i="3"/>
  <c r="C24" i="3"/>
  <c r="D23" i="3"/>
  <c r="C23" i="3"/>
  <c r="D22" i="3"/>
  <c r="C22" i="3"/>
  <c r="D21" i="3"/>
  <c r="C21" i="3"/>
  <c r="D20" i="3"/>
  <c r="C20" i="3"/>
  <c r="D18" i="3"/>
  <c r="C18" i="3"/>
  <c r="D17" i="3"/>
  <c r="C17" i="3"/>
  <c r="D16" i="3"/>
  <c r="C16" i="3"/>
  <c r="D15" i="3"/>
  <c r="C15" i="3"/>
  <c r="D14" i="3"/>
  <c r="C14" i="3"/>
  <c r="D12" i="3"/>
  <c r="C12" i="3"/>
  <c r="D11" i="3"/>
  <c r="C11" i="3"/>
  <c r="D13" i="3" l="1"/>
  <c r="H10" i="3"/>
  <c r="H27" i="3" s="1"/>
  <c r="I10" i="3"/>
  <c r="I27" i="3" s="1"/>
  <c r="H19" i="3"/>
  <c r="C13" i="3"/>
  <c r="C19" i="3"/>
  <c r="H13" i="3"/>
  <c r="I13" i="3"/>
  <c r="C10" i="3"/>
  <c r="C27" i="3" s="1"/>
  <c r="D10" i="3"/>
  <c r="D27" i="3" s="1"/>
  <c r="D19" i="3"/>
  <c r="N53" i="3"/>
  <c r="M53" i="3"/>
  <c r="N52" i="3"/>
  <c r="M52" i="3"/>
  <c r="N51" i="3"/>
  <c r="M51" i="3"/>
  <c r="N50" i="3"/>
  <c r="M50" i="3"/>
  <c r="N49" i="3"/>
  <c r="M49" i="3"/>
  <c r="N48" i="3"/>
  <c r="M48" i="3"/>
  <c r="N46" i="3"/>
  <c r="M46" i="3"/>
  <c r="N45" i="3"/>
  <c r="M45" i="3"/>
  <c r="N44" i="3"/>
  <c r="M44" i="3"/>
  <c r="N43" i="3"/>
  <c r="M43" i="3"/>
  <c r="N42" i="3"/>
  <c r="M42" i="3"/>
  <c r="N40" i="3"/>
  <c r="M40" i="3"/>
  <c r="N39" i="3"/>
  <c r="M39" i="3"/>
  <c r="N80" i="3"/>
  <c r="M80" i="3"/>
  <c r="N79" i="3"/>
  <c r="M79" i="3"/>
  <c r="N78" i="3"/>
  <c r="M78" i="3"/>
  <c r="N77" i="3"/>
  <c r="M77" i="3"/>
  <c r="N76" i="3"/>
  <c r="M76" i="3"/>
  <c r="N75" i="3"/>
  <c r="M75" i="3"/>
  <c r="N73" i="3"/>
  <c r="M73" i="3"/>
  <c r="N72" i="3"/>
  <c r="M72" i="3"/>
  <c r="N71" i="3"/>
  <c r="M71" i="3"/>
  <c r="N70" i="3"/>
  <c r="M70" i="3"/>
  <c r="N69" i="3"/>
  <c r="M69" i="3"/>
  <c r="N67" i="3"/>
  <c r="M67" i="3"/>
  <c r="N66" i="3"/>
  <c r="M66" i="3"/>
  <c r="N25" i="3"/>
  <c r="M25" i="3"/>
  <c r="N24" i="3"/>
  <c r="M24" i="3"/>
  <c r="N23" i="3"/>
  <c r="M22" i="3"/>
  <c r="N20" i="3"/>
  <c r="N18" i="3"/>
  <c r="M18" i="3"/>
  <c r="N12" i="3"/>
  <c r="M12" i="3"/>
  <c r="M68" i="3" l="1"/>
  <c r="M74" i="3"/>
  <c r="N74" i="3"/>
  <c r="N47" i="3"/>
  <c r="M38" i="3"/>
  <c r="M55" i="3" s="1"/>
  <c r="M14" i="3"/>
  <c r="N22" i="3"/>
  <c r="N68" i="3"/>
  <c r="M20" i="3"/>
  <c r="M23" i="3"/>
  <c r="M21" i="3"/>
  <c r="M15" i="3"/>
  <c r="M16" i="3"/>
  <c r="N14" i="3"/>
  <c r="N15" i="3"/>
  <c r="N21" i="3"/>
  <c r="N16" i="3"/>
  <c r="M47" i="3"/>
  <c r="M11" i="3"/>
  <c r="M17" i="3"/>
  <c r="N41" i="3"/>
  <c r="N11" i="3"/>
  <c r="N17" i="3"/>
  <c r="M41" i="3"/>
  <c r="N38" i="3"/>
  <c r="N55" i="3" s="1"/>
  <c r="M65" i="3"/>
  <c r="M82" i="3" s="1"/>
  <c r="N65" i="3"/>
  <c r="N82" i="3" s="1"/>
  <c r="N19" i="3" l="1"/>
  <c r="M19" i="3"/>
  <c r="M10" i="3"/>
  <c r="M27" i="3" s="1"/>
  <c r="M13" i="3"/>
  <c r="N10" i="3"/>
  <c r="N27" i="3" s="1"/>
  <c r="N13" i="3"/>
  <c r="K17" i="4" l="1"/>
  <c r="K16" i="4"/>
  <c r="K15" i="4"/>
  <c r="N9" i="3"/>
  <c r="M9" i="3"/>
  <c r="P27" i="3"/>
  <c r="P25" i="3"/>
  <c r="P24" i="3"/>
  <c r="P23" i="3"/>
  <c r="P22" i="3"/>
  <c r="P21" i="3"/>
  <c r="P20" i="3"/>
  <c r="P19" i="3"/>
  <c r="P18" i="3"/>
  <c r="P17" i="3"/>
  <c r="P16" i="3"/>
  <c r="P15" i="3"/>
  <c r="P14" i="3"/>
  <c r="P13" i="3"/>
  <c r="P12" i="3"/>
  <c r="P11" i="3"/>
  <c r="P10" i="3"/>
  <c r="P9" i="3"/>
  <c r="P64" i="3"/>
  <c r="N64" i="3"/>
  <c r="M64" i="3"/>
  <c r="P82" i="3"/>
  <c r="P80" i="3"/>
  <c r="P79" i="3"/>
  <c r="P78" i="3"/>
  <c r="P77" i="3"/>
  <c r="P76" i="3"/>
  <c r="P75" i="3"/>
  <c r="P74" i="3"/>
  <c r="P73" i="3"/>
  <c r="P72" i="3"/>
  <c r="P71" i="3"/>
  <c r="P70" i="3"/>
  <c r="P69" i="3"/>
  <c r="P68" i="3"/>
  <c r="P67" i="3"/>
  <c r="P66" i="3"/>
  <c r="P65" i="3"/>
  <c r="P55" i="3"/>
  <c r="P53" i="3"/>
  <c r="P52" i="3"/>
  <c r="P51" i="3"/>
  <c r="P50" i="3"/>
  <c r="P49" i="3"/>
  <c r="P48" i="3"/>
  <c r="P47" i="3"/>
  <c r="P46" i="3"/>
  <c r="P45" i="3"/>
  <c r="P44" i="3"/>
  <c r="P43" i="3"/>
  <c r="P42" i="3"/>
  <c r="P41" i="3"/>
  <c r="P40" i="3"/>
  <c r="P39" i="3"/>
  <c r="P38" i="3"/>
  <c r="C7" i="3" l="1"/>
  <c r="F27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D9" i="3"/>
  <c r="C9" i="3"/>
  <c r="F82" i="3"/>
  <c r="F80" i="3"/>
  <c r="F79" i="3"/>
  <c r="F78" i="3"/>
  <c r="F77" i="3"/>
  <c r="F76" i="3"/>
  <c r="F75" i="3"/>
  <c r="F74" i="3"/>
  <c r="F73" i="3"/>
  <c r="F72" i="3"/>
  <c r="F71" i="3"/>
  <c r="F70" i="3"/>
  <c r="F69" i="3"/>
  <c r="F68" i="3"/>
  <c r="F67" i="3"/>
  <c r="F66" i="3"/>
  <c r="F55" i="3"/>
  <c r="F53" i="3"/>
  <c r="F52" i="3"/>
  <c r="F51" i="3"/>
  <c r="F50" i="3"/>
  <c r="F49" i="3"/>
  <c r="F48" i="3"/>
  <c r="F47" i="3"/>
  <c r="F46" i="3"/>
  <c r="F45" i="3"/>
  <c r="F44" i="3"/>
  <c r="F43" i="3"/>
  <c r="F42" i="3"/>
  <c r="F41" i="3"/>
  <c r="F40" i="3"/>
  <c r="F39" i="3"/>
  <c r="F38" i="3"/>
  <c r="J12" i="4" l="1"/>
  <c r="N120" i="4"/>
  <c r="N119" i="4"/>
  <c r="N118" i="4"/>
  <c r="N117" i="4"/>
  <c r="N116" i="4"/>
  <c r="J116" i="4"/>
  <c r="J17" i="4"/>
  <c r="J16" i="4"/>
  <c r="J15" i="4"/>
  <c r="N82" i="4"/>
  <c r="N81" i="4"/>
  <c r="N80" i="4"/>
  <c r="J80" i="4"/>
  <c r="N50" i="4"/>
  <c r="N49" i="4"/>
  <c r="N48" i="4"/>
  <c r="N47" i="4"/>
  <c r="J47" i="4"/>
  <c r="J48" i="4" s="1"/>
  <c r="N12" i="4"/>
  <c r="N13" i="4" s="1"/>
  <c r="K48" i="3" l="1"/>
  <c r="K49" i="3"/>
  <c r="K50" i="3"/>
  <c r="K75" i="3"/>
  <c r="K76" i="3"/>
  <c r="K77" i="3"/>
  <c r="K78" i="3"/>
  <c r="K20" i="3"/>
  <c r="K21" i="3"/>
  <c r="K22" i="3"/>
  <c r="J117" i="4"/>
  <c r="J81" i="4"/>
  <c r="J13" i="4"/>
  <c r="K25" i="3" l="1"/>
  <c r="K24" i="3"/>
  <c r="K23" i="3"/>
  <c r="K19" i="3"/>
  <c r="K18" i="3"/>
  <c r="K17" i="3"/>
  <c r="K16" i="3"/>
  <c r="K15" i="3"/>
  <c r="K14" i="3"/>
  <c r="K12" i="3"/>
  <c r="K11" i="3"/>
  <c r="K9" i="3"/>
  <c r="I9" i="3"/>
  <c r="H9" i="3"/>
  <c r="K80" i="3"/>
  <c r="K79" i="3"/>
  <c r="K74" i="3"/>
  <c r="K73" i="3"/>
  <c r="K72" i="3"/>
  <c r="K71" i="3"/>
  <c r="K70" i="3"/>
  <c r="K69" i="3"/>
  <c r="K68" i="3"/>
  <c r="K67" i="3"/>
  <c r="K66" i="3"/>
  <c r="K64" i="3"/>
  <c r="K53" i="3"/>
  <c r="K52" i="3"/>
  <c r="K51" i="3"/>
  <c r="K47" i="3"/>
  <c r="K46" i="3"/>
  <c r="K45" i="3"/>
  <c r="K44" i="3"/>
  <c r="K43" i="3"/>
  <c r="K42" i="3"/>
  <c r="K40" i="3"/>
  <c r="K39" i="3"/>
  <c r="K41" i="3" l="1"/>
  <c r="K13" i="3"/>
  <c r="K27" i="3"/>
  <c r="K82" i="3"/>
  <c r="K55" i="3"/>
  <c r="K38" i="3"/>
  <c r="K65" i="3"/>
  <c r="K10" i="3"/>
</calcChain>
</file>

<file path=xl/sharedStrings.xml><?xml version="1.0" encoding="utf-8"?>
<sst xmlns="http://schemas.openxmlformats.org/spreadsheetml/2006/main" count="108" uniqueCount="53">
  <si>
    <t>osobowe</t>
  </si>
  <si>
    <t>leasing</t>
  </si>
  <si>
    <t>pożyczka</t>
  </si>
  <si>
    <t>dostawcze</t>
  </si>
  <si>
    <t>ciągniki siodłowe</t>
  </si>
  <si>
    <t>przyczepy/naczepy</t>
  </si>
  <si>
    <t>autobusy</t>
  </si>
  <si>
    <t>IT</t>
  </si>
  <si>
    <t>ciężarowe do 3,5 t</t>
  </si>
  <si>
    <t>pojazdy ciężkie</t>
  </si>
  <si>
    <t>ciężarowe pow. 3,5 t</t>
  </si>
  <si>
    <t>naczepy / przyczepy</t>
  </si>
  <si>
    <t>inne</t>
  </si>
  <si>
    <t>inne MiU</t>
  </si>
  <si>
    <t>pojazdy</t>
  </si>
  <si>
    <t>statki, samoloty, kolej</t>
  </si>
  <si>
    <t>ruchomości - leasing</t>
  </si>
  <si>
    <t>ruchomości - pożyczka</t>
  </si>
  <si>
    <t>ruchomości - leasing + pożyczka</t>
  </si>
  <si>
    <t>Łączne finansowanie leasingiem i pożyczką</t>
  </si>
  <si>
    <t>Finansowanie leasingiem</t>
  </si>
  <si>
    <t>Finasowanie pożyczką</t>
  </si>
  <si>
    <t>pozostałe</t>
  </si>
  <si>
    <t>maszyny rolnicze</t>
  </si>
  <si>
    <t>sprzęt budowlany</t>
  </si>
  <si>
    <t>OSD</t>
  </si>
  <si>
    <t>TRK</t>
  </si>
  <si>
    <t>maszyny</t>
  </si>
  <si>
    <t>FINANSOWANIE POJAZDÓW LEKKICH</t>
  </si>
  <si>
    <t>FINANSOWANIE POJAZDÓW CIĘŻKICH</t>
  </si>
  <si>
    <t>FINANSOWANIE MASZYN</t>
  </si>
  <si>
    <t>FINANSOWANIE RUCHOMOŚCI</t>
  </si>
  <si>
    <t>pozostałe maszyny</t>
  </si>
  <si>
    <t>ciężarowe pow. 3.5t</t>
  </si>
  <si>
    <t>L+P</t>
  </si>
  <si>
    <t>07/2025</t>
  </si>
  <si>
    <t>11 2025</t>
  </si>
  <si>
    <t>FINANSOWANIE POJAZDÓW LEKKICH - lipiec 2026r.
Łączne finansowanie leasingiem i pożyczką</t>
  </si>
  <si>
    <t>FINANSOWANIE POJAZDÓW CIĘŻKICH - lipiec 2026r. 
Łączne finansowanie leasingiem i pożyczką</t>
  </si>
  <si>
    <t>FINANSOWANIE MASZYN - lipiec 2026r. 
Łączne finansowanie leasingiem i pożyczką</t>
  </si>
  <si>
    <t>I-VI 2026 vs I-VI 2025</t>
  </si>
  <si>
    <t>I-VI 2025</t>
  </si>
  <si>
    <t>I-VI 2026</t>
  </si>
  <si>
    <t>I-VI 26/
I-VI 25</t>
  </si>
  <si>
    <t>VII 2026 vs VII 2025</t>
  </si>
  <si>
    <t>VII 2025</t>
  </si>
  <si>
    <t>VII 2026</t>
  </si>
  <si>
    <t>VII 2026/ 
VII 2025</t>
  </si>
  <si>
    <t>I-VII 2026 vs I-VII 2025</t>
  </si>
  <si>
    <t>I-VII 2025</t>
  </si>
  <si>
    <t>I-VII 2026</t>
  </si>
  <si>
    <t>I-VII 2026/ 
I-VII 2025</t>
  </si>
  <si>
    <t>Związek Polskiego Leasingu , 13-08-2026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</si>
</sst>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"/>
  </numFmts>
  <fonts count="24" x14ac:knownFonts="1">
    <font>
      <sz val="11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20"/>
      <color theme="0"/>
      <name val="Calibri"/>
      <family val="2"/>
      <charset val="238"/>
      <scheme val="minor"/>
    </font>
    <font>
      <sz val="11"/>
      <color rgb="FFF7371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 CE"/>
      <charset val="238"/>
    </font>
    <font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sz val="11"/>
      <color theme="1"/>
      <name val="Calibri"/>
      <family val="2"/>
      <scheme val="minor"/>
    </font>
    <font>
      <sz val="11"/>
      <color rgb="FFC00000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4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8"/>
      <name val="Arial"/>
      <family val="2"/>
      <charset val="238"/>
    </font>
    <font>
      <b/>
      <sz val="8"/>
      <color theme="0"/>
      <name val="Arial"/>
      <family val="2"/>
      <charset val="238"/>
    </font>
    <font>
      <b/>
      <sz val="12"/>
      <name val="Arial"/>
      <family val="2"/>
      <charset val="238"/>
    </font>
    <font>
      <b/>
      <sz val="8"/>
      <color indexed="45"/>
      <name val="Arial"/>
      <family val="2"/>
      <charset val="238"/>
    </font>
    <font>
      <b/>
      <sz val="12"/>
      <color indexed="45"/>
      <name val="Arial"/>
      <family val="2"/>
      <charset val="238"/>
    </font>
    <font>
      <sz val="10"/>
      <color indexed="45"/>
      <name val="Arial"/>
      <family val="2"/>
      <charset val="238"/>
    </font>
    <font>
      <b/>
      <sz val="12"/>
      <color indexed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Arial"/>
      <family val="2"/>
      <charset val="238"/>
    </font>
    <font>
      <b/>
      <sz val="2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0C35E2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rgb="FF7E93A5"/>
      </left>
      <right style="thin">
        <color rgb="FF7E93A5"/>
      </right>
      <top style="thin">
        <color rgb="FF7E93A5"/>
      </top>
      <bottom style="thin">
        <color rgb="FF7E93A5"/>
      </bottom>
      <diagonal/>
    </border>
    <border>
      <left style="medium">
        <color rgb="FF7E93A5"/>
      </left>
      <right style="medium">
        <color rgb="FF7E93A5"/>
      </right>
      <top style="medium">
        <color rgb="FF7E93A5"/>
      </top>
      <bottom style="medium">
        <color rgb="FF7E93A5"/>
      </bottom>
      <diagonal/>
    </border>
    <border>
      <left style="medium">
        <color rgb="FF7E93A5"/>
      </left>
      <right style="thin">
        <color rgb="FF7E93A5"/>
      </right>
      <top style="medium">
        <color rgb="FF7E93A5"/>
      </top>
      <bottom style="medium">
        <color rgb="FF7E93A5"/>
      </bottom>
      <diagonal/>
    </border>
    <border>
      <left style="thin">
        <color rgb="FF7E93A5"/>
      </left>
      <right style="thin">
        <color rgb="FF7E93A5"/>
      </right>
      <top style="medium">
        <color rgb="FF7E93A5"/>
      </top>
      <bottom style="medium">
        <color rgb="FF7E93A5"/>
      </bottom>
      <diagonal/>
    </border>
    <border>
      <left style="thin">
        <color rgb="FF7E93A5"/>
      </left>
      <right style="medium">
        <color rgb="FF7E93A5"/>
      </right>
      <top style="medium">
        <color rgb="FF7E93A5"/>
      </top>
      <bottom style="medium">
        <color rgb="FF7E93A5"/>
      </bottom>
      <diagonal/>
    </border>
  </borders>
  <cellStyleXfs count="7">
    <xf numFmtId="0" fontId="0" fillId="0" borderId="0"/>
    <xf numFmtId="0" fontId="4" fillId="0" borderId="0" applyBorder="0"/>
    <xf numFmtId="9" fontId="5" fillId="0" borderId="0" applyFont="0" applyFill="0" applyBorder="0" applyAlignment="0" applyProtection="0"/>
    <xf numFmtId="0" fontId="8" fillId="0" borderId="0"/>
    <xf numFmtId="0" fontId="5" fillId="0" borderId="0"/>
    <xf numFmtId="9" fontId="21" fillId="0" borderId="0" applyFont="0" applyFill="0" applyBorder="0" applyAlignment="0" applyProtection="0"/>
    <xf numFmtId="0" fontId="4" fillId="0" borderId="0"/>
  </cellStyleXfs>
  <cellXfs count="7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9" fontId="0" fillId="0" borderId="0" xfId="0" applyNumberFormat="1"/>
    <xf numFmtId="0" fontId="0" fillId="0" borderId="0" xfId="0" applyAlignment="1">
      <alignment horizontal="left"/>
    </xf>
    <xf numFmtId="165" fontId="6" fillId="0" borderId="0" xfId="1" applyNumberFormat="1" applyFont="1"/>
    <xf numFmtId="0" fontId="7" fillId="0" borderId="0" xfId="1" applyFont="1" applyBorder="1" applyAlignment="1">
      <alignment vertical="center"/>
    </xf>
    <xf numFmtId="0" fontId="6" fillId="0" borderId="0" xfId="1" applyFont="1" applyBorder="1"/>
    <xf numFmtId="165" fontId="6" fillId="0" borderId="0" xfId="1" applyNumberFormat="1" applyFont="1" applyBorder="1"/>
    <xf numFmtId="164" fontId="10" fillId="0" borderId="10" xfId="2" applyNumberFormat="1" applyFont="1" applyFill="1" applyBorder="1" applyAlignment="1">
      <alignment vertical="center"/>
    </xf>
    <xf numFmtId="0" fontId="11" fillId="0" borderId="0" xfId="1" applyFont="1"/>
    <xf numFmtId="0" fontId="12" fillId="0" borderId="0" xfId="1" applyFont="1" applyAlignment="1">
      <alignment vertical="center"/>
    </xf>
    <xf numFmtId="0" fontId="4" fillId="0" borderId="0" xfId="1"/>
    <xf numFmtId="0" fontId="13" fillId="0" borderId="0" xfId="1" applyFont="1" applyAlignment="1">
      <alignment horizontal="center" vertical="center" wrapText="1"/>
    </xf>
    <xf numFmtId="0" fontId="14" fillId="0" borderId="0" xfId="1" applyFont="1" applyBorder="1" applyAlignment="1">
      <alignment horizontal="center" vertical="center" wrapText="1"/>
    </xf>
    <xf numFmtId="0" fontId="15" fillId="2" borderId="9" xfId="1" applyFont="1" applyFill="1" applyBorder="1" applyAlignment="1">
      <alignment horizontal="center" vertical="center" wrapText="1"/>
    </xf>
    <xf numFmtId="164" fontId="11" fillId="0" borderId="0" xfId="2" applyNumberFormat="1" applyFont="1" applyFill="1" applyBorder="1" applyAlignment="1">
      <alignment vertical="center"/>
    </xf>
    <xf numFmtId="0" fontId="10" fillId="3" borderId="10" xfId="1" applyFont="1" applyFill="1" applyBorder="1" applyAlignment="1">
      <alignment vertical="center"/>
    </xf>
    <xf numFmtId="164" fontId="11" fillId="0" borderId="10" xfId="2" applyNumberFormat="1" applyFont="1" applyFill="1" applyBorder="1" applyAlignment="1">
      <alignment vertical="center"/>
    </xf>
    <xf numFmtId="0" fontId="4" fillId="3" borderId="10" xfId="1" applyFill="1" applyBorder="1" applyAlignment="1">
      <alignment horizontal="left" vertical="center" indent="1"/>
    </xf>
    <xf numFmtId="164" fontId="16" fillId="0" borderId="0" xfId="2" applyNumberFormat="1" applyFont="1" applyFill="1" applyBorder="1" applyAlignment="1">
      <alignment vertical="center"/>
    </xf>
    <xf numFmtId="0" fontId="16" fillId="3" borderId="12" xfId="1" applyFont="1" applyFill="1" applyBorder="1" applyAlignment="1">
      <alignment vertical="center"/>
    </xf>
    <xf numFmtId="164" fontId="16" fillId="0" borderId="11" xfId="2" applyNumberFormat="1" applyFont="1" applyFill="1" applyBorder="1" applyAlignment="1">
      <alignment vertical="center"/>
    </xf>
    <xf numFmtId="164" fontId="17" fillId="0" borderId="0" xfId="2" applyNumberFormat="1" applyFont="1" applyFill="1" applyBorder="1" applyAlignment="1">
      <alignment vertical="center"/>
    </xf>
    <xf numFmtId="0" fontId="18" fillId="0" borderId="0" xfId="1" applyFont="1" applyBorder="1" applyAlignment="1">
      <alignment vertical="center"/>
    </xf>
    <xf numFmtId="165" fontId="18" fillId="0" borderId="0" xfId="1" applyNumberFormat="1" applyFont="1" applyBorder="1" applyAlignment="1">
      <alignment vertical="center"/>
    </xf>
    <xf numFmtId="0" fontId="19" fillId="0" borderId="0" xfId="1" applyFont="1" applyBorder="1"/>
    <xf numFmtId="0" fontId="16" fillId="3" borderId="0" xfId="1" applyFont="1" applyFill="1" applyBorder="1" applyAlignment="1">
      <alignment vertical="center"/>
    </xf>
    <xf numFmtId="165" fontId="16" fillId="0" borderId="0" xfId="1" applyNumberFormat="1" applyFont="1" applyBorder="1" applyAlignment="1">
      <alignment vertical="center"/>
    </xf>
    <xf numFmtId="0" fontId="4" fillId="0" borderId="0" xfId="1" applyBorder="1"/>
    <xf numFmtId="0" fontId="16" fillId="0" borderId="0" xfId="1" applyFont="1" applyBorder="1" applyAlignment="1">
      <alignment vertical="center"/>
    </xf>
    <xf numFmtId="164" fontId="14" fillId="0" borderId="0" xfId="2" applyNumberFormat="1" applyFont="1" applyFill="1" applyBorder="1" applyAlignment="1">
      <alignment vertical="center"/>
    </xf>
    <xf numFmtId="0" fontId="20" fillId="0" borderId="0" xfId="1" applyFont="1" applyAlignment="1">
      <alignment vertical="center"/>
    </xf>
    <xf numFmtId="9" fontId="4" fillId="0" borderId="0" xfId="2" applyFont="1" applyFill="1"/>
    <xf numFmtId="165" fontId="4" fillId="0" borderId="0" xfId="2" applyNumberFormat="1" applyFont="1" applyFill="1"/>
    <xf numFmtId="3" fontId="11" fillId="0" borderId="0" xfId="1" applyNumberFormat="1" applyFont="1"/>
    <xf numFmtId="0" fontId="10" fillId="0" borderId="0" xfId="1" applyFont="1" applyBorder="1" applyAlignment="1">
      <alignment vertical="center"/>
    </xf>
    <xf numFmtId="165" fontId="4" fillId="0" borderId="0" xfId="1" applyNumberFormat="1" applyBorder="1" applyAlignment="1">
      <alignment vertical="center"/>
    </xf>
    <xf numFmtId="3" fontId="11" fillId="0" borderId="0" xfId="1" applyNumberFormat="1" applyFont="1" applyBorder="1" applyAlignment="1">
      <alignment vertical="center"/>
    </xf>
    <xf numFmtId="3" fontId="11" fillId="0" borderId="0" xfId="1" applyNumberFormat="1" applyFont="1" applyBorder="1"/>
    <xf numFmtId="9" fontId="11" fillId="0" borderId="0" xfId="2" applyFont="1" applyFill="1" applyBorder="1"/>
    <xf numFmtId="0" fontId="20" fillId="0" borderId="0" xfId="1" applyFont="1" applyBorder="1" applyAlignment="1">
      <alignment vertical="center"/>
    </xf>
    <xf numFmtId="3" fontId="4" fillId="0" borderId="0" xfId="2" applyNumberFormat="1" applyFont="1" applyFill="1" applyBorder="1"/>
    <xf numFmtId="0" fontId="11" fillId="0" borderId="0" xfId="1" applyFont="1" applyBorder="1"/>
    <xf numFmtId="0" fontId="10" fillId="0" borderId="0" xfId="1" applyFont="1"/>
    <xf numFmtId="164" fontId="14" fillId="0" borderId="10" xfId="2" applyNumberFormat="1" applyFont="1" applyFill="1" applyBorder="1" applyAlignment="1">
      <alignment vertical="center"/>
    </xf>
    <xf numFmtId="0" fontId="11" fillId="3" borderId="10" xfId="1" applyFont="1" applyFill="1" applyBorder="1" applyAlignment="1">
      <alignment horizontal="left" vertical="center" indent="1"/>
    </xf>
    <xf numFmtId="0" fontId="11" fillId="3" borderId="10" xfId="1" applyFont="1" applyFill="1" applyBorder="1" applyAlignment="1">
      <alignment horizontal="left" vertical="center" indent="2"/>
    </xf>
    <xf numFmtId="164" fontId="4" fillId="0" borderId="0" xfId="2" applyNumberFormat="1" applyFont="1" applyFill="1" applyBorder="1" applyAlignment="1">
      <alignment vertical="center"/>
    </xf>
    <xf numFmtId="164" fontId="4" fillId="0" borderId="10" xfId="2" applyNumberFormat="1" applyFont="1" applyFill="1" applyBorder="1" applyAlignment="1">
      <alignment vertical="center"/>
    </xf>
    <xf numFmtId="164" fontId="10" fillId="0" borderId="0" xfId="2" applyNumberFormat="1" applyFont="1" applyFill="1" applyBorder="1" applyAlignment="1">
      <alignment vertical="center"/>
    </xf>
    <xf numFmtId="3" fontId="16" fillId="0" borderId="13" xfId="1" applyNumberFormat="1" applyFont="1" applyBorder="1" applyAlignment="1">
      <alignment vertical="center"/>
    </xf>
    <xf numFmtId="3" fontId="16" fillId="0" borderId="14" xfId="1" applyNumberFormat="1" applyFont="1" applyBorder="1" applyAlignment="1">
      <alignment vertical="center"/>
    </xf>
    <xf numFmtId="0" fontId="0" fillId="0" borderId="0" xfId="0" quotePrefix="1"/>
    <xf numFmtId="164" fontId="0" fillId="0" borderId="0" xfId="0" applyNumberFormat="1"/>
    <xf numFmtId="164" fontId="0" fillId="0" borderId="0" xfId="5" applyNumberFormat="1" applyFont="1"/>
    <xf numFmtId="9" fontId="3" fillId="0" borderId="0" xfId="0" applyNumberFormat="1" applyFont="1" applyAlignment="1">
      <alignment horizontal="left"/>
    </xf>
    <xf numFmtId="0" fontId="2" fillId="0" borderId="0" xfId="0" applyFont="1" applyAlignment="1">
      <alignment vertical="center" wrapText="1"/>
    </xf>
    <xf numFmtId="3" fontId="10" fillId="0" borderId="10" xfId="1" applyNumberFormat="1" applyFont="1" applyBorder="1" applyAlignment="1">
      <alignment vertical="center"/>
    </xf>
    <xf numFmtId="3" fontId="11" fillId="0" borderId="10" xfId="1" applyNumberFormat="1" applyFont="1" applyBorder="1" applyAlignment="1">
      <alignment vertical="center"/>
    </xf>
    <xf numFmtId="3" fontId="4" fillId="0" borderId="10" xfId="1" applyNumberFormat="1" applyBorder="1" applyAlignment="1">
      <alignment vertical="center"/>
    </xf>
    <xf numFmtId="0" fontId="9" fillId="0" borderId="0" xfId="0" applyFont="1"/>
    <xf numFmtId="164" fontId="6" fillId="0" borderId="0" xfId="1" applyNumberFormat="1" applyFont="1" applyBorder="1"/>
    <xf numFmtId="0" fontId="13" fillId="0" borderId="0" xfId="6" applyFont="1" applyAlignment="1">
      <alignment horizontal="center" vertical="center" wrapText="1"/>
    </xf>
    <xf numFmtId="0" fontId="22" fillId="0" borderId="0" xfId="6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3" fillId="0" borderId="0" xfId="6" applyFont="1" applyAlignment="1">
      <alignment horizontal="center" vertical="center" wrapText="1"/>
    </xf>
    <xf numFmtId="0" fontId="13" fillId="0" borderId="0" xfId="1" applyFont="1" applyAlignment="1">
      <alignment horizontal="center" vertical="center" wrapText="1"/>
    </xf>
    <xf numFmtId="0" fontId="23" fillId="0" borderId="0" xfId="1" applyFont="1"/>
  </cellXfs>
  <cellStyles count="7">
    <cellStyle name="Normalny" xfId="0" builtinId="0"/>
    <cellStyle name="Normalny 2" xfId="4" xr:uid="{00000000-0005-0000-0000-000034000000}"/>
    <cellStyle name="Normalny 7" xfId="3" xr:uid="{9BE79718-0AD4-4DDC-B843-5787FA821F57}"/>
    <cellStyle name="Normalny_Leasing market at the end of 2005" xfId="1" xr:uid="{66766257-CF5B-4DFC-8137-4FE08F1EC419}"/>
    <cellStyle name="Normalny_Leasing market at the end of 2005 2" xfId="6" xr:uid="{62B7DC55-5C79-49B9-9D08-222C9B851285}"/>
    <cellStyle name="Procentowy" xfId="5" builtinId="5"/>
    <cellStyle name="Procentowy 2" xfId="2" xr:uid="{134C787C-756F-439B-9634-F9B2860BF54C}"/>
  </cellStyles>
  <dxfs count="0"/>
  <tableStyles count="0" defaultTableStyle="TableStyleMedium2" defaultPivotStyle="PivotStyleLight16"/>
  <colors>
    <mruColors>
      <color rgb="FF0C35E2"/>
      <color rgb="FFF73711"/>
      <color rgb="FFBEFF2F"/>
      <color rgb="FFA7CFEA"/>
      <color rgb="FF7E93A5"/>
      <color rgb="FF5B9B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u="none" strike="noStrike" baseline="0">
                <a:effectLst/>
              </a:rPr>
              <a:t>Struktura finansowania w 07/2026</a:t>
            </a:r>
            <a:endPara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4084161379368476"/>
          <c:y val="2.159722123326084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spPr>
            <a:solidFill>
              <a:srgbClr val="F73711"/>
            </a:solidFill>
          </c:spPr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7EC-42DD-9BCB-072EC493513A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7EC-42DD-9BCB-072EC493513A}"/>
              </c:ext>
            </c:extLst>
          </c:dPt>
          <c:dLbls>
            <c:dLbl>
              <c:idx val="0"/>
              <c:layout>
                <c:manualLayout>
                  <c:x val="0.21372036102473585"/>
                  <c:y val="1.9092334644799591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41200536264212967"/>
                      <c:h val="0.1210374777096686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C7EC-42DD-9BCB-072EC493513A}"/>
                </c:ext>
              </c:extLst>
            </c:dLbl>
            <c:dLbl>
              <c:idx val="1"/>
              <c:layout>
                <c:manualLayout>
                  <c:x val="-0.10923485119042056"/>
                  <c:y val="-7.7924343407422839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5501326636886676"/>
                      <c:h val="0.1394092377191719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C7EC-42DD-9BCB-072EC493513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'summary_07 2026'!$I$12:$I$13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'summary_07 2026'!$J$12:$J$13</c:f>
              <c:numCache>
                <c:formatCode>0.0%</c:formatCode>
                <c:ptCount val="2"/>
                <c:pt idx="0">
                  <c:v>0.89227612475726015</c:v>
                </c:pt>
                <c:pt idx="1">
                  <c:v>0.10772387524273985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7EC-42DD-9BCB-072EC49351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07/2026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4091443820119143"/>
          <c:y val="1.300953268353484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627-49D2-A9AD-708B615E0BF9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627-49D2-A9AD-708B615E0BF9}"/>
              </c:ext>
            </c:extLst>
          </c:dPt>
          <c:dLbls>
            <c:dLbl>
              <c:idx val="0"/>
              <c:layout>
                <c:manualLayout>
                  <c:x val="0.18525177096482162"/>
                  <c:y val="1.7291102324251351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538259310298405"/>
                      <c:h val="0.1695607081577421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C627-49D2-A9AD-708B615E0BF9}"/>
                </c:ext>
              </c:extLst>
            </c:dLbl>
            <c:dLbl>
              <c:idx val="1"/>
              <c:layout>
                <c:manualLayout>
                  <c:x val="-0.12110820458068361"/>
                  <c:y val="-0.1080691765264899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2100798225915328"/>
                      <c:h val="0.1695607081577421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C627-49D2-A9AD-708B615E0BF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'summary_07 2026'!$M$12:$M$13</c:f>
              <c:strCache>
                <c:ptCount val="2"/>
                <c:pt idx="0">
                  <c:v>osobowe</c:v>
                </c:pt>
                <c:pt idx="1">
                  <c:v>dostawcze</c:v>
                </c:pt>
              </c:strCache>
            </c:strRef>
          </c:cat>
          <c:val>
            <c:numRef>
              <c:f>'summary_07 2026'!$N$12:$N$13</c:f>
              <c:numCache>
                <c:formatCode>0.0%</c:formatCode>
                <c:ptCount val="2"/>
                <c:pt idx="0">
                  <c:v>0.87576809264219069</c:v>
                </c:pt>
                <c:pt idx="1">
                  <c:v>0.12423190735780931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627-49D2-A9AD-708B615E0B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07/2026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0762119702100369"/>
          <c:y val="1.729106824423838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31B-4999-BDEB-F89418C74FFB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31B-4999-BDEB-F89418C74FFB}"/>
              </c:ext>
            </c:extLst>
          </c:dPt>
          <c:dLbls>
            <c:dLbl>
              <c:idx val="0"/>
              <c:layout>
                <c:manualLayout>
                  <c:x val="0.20342783685488469"/>
                  <c:y val="2.2998805458789524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0319776714216751"/>
                      <c:h val="0.1499859413238695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331B-4999-BDEB-F89418C74FFB}"/>
                </c:ext>
              </c:extLst>
            </c:dLbl>
            <c:dLbl>
              <c:idx val="1"/>
              <c:layout>
                <c:manualLayout>
                  <c:x val="-0.10428169951627771"/>
                  <c:y val="-9.9873448441472293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4674941240924362"/>
                      <c:h val="0.1695607081577421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331B-4999-BDEB-F89418C74F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'summary_07 2026'!$I$47:$I$48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'summary_07 2026'!$J$47:$J$48</c:f>
              <c:numCache>
                <c:formatCode>0.0%</c:formatCode>
                <c:ptCount val="2"/>
                <c:pt idx="0">
                  <c:v>0.86455704550284063</c:v>
                </c:pt>
                <c:pt idx="1">
                  <c:v>0.13544295449715937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31B-4999-BDEB-F89418C74F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baseline="0">
                <a:effectLst/>
              </a:rPr>
              <a:t>Struktura finansowania w 07/2026</a:t>
            </a:r>
            <a:endParaRPr lang="en-GB" sz="1400">
              <a:effectLst/>
            </a:endParaRPr>
          </a:p>
        </c:rich>
      </c:tx>
      <c:layout>
        <c:manualLayout>
          <c:xMode val="edge"/>
          <c:yMode val="edge"/>
          <c:x val="0.12747269410954093"/>
          <c:y val="2.577665953634790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8D0-48D0-A3B1-0CE835F4218B}"/>
              </c:ext>
            </c:extLst>
          </c:dPt>
          <c:dPt>
            <c:idx val="1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8D0-48D0-A3B1-0CE835F4218B}"/>
              </c:ext>
            </c:extLst>
          </c:dPt>
          <c:dPt>
            <c:idx val="2"/>
            <c:bubble3D val="0"/>
            <c:spPr>
              <a:solidFill>
                <a:srgbClr val="5B9BD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78D0-48D0-A3B1-0CE835F4218B}"/>
              </c:ext>
            </c:extLst>
          </c:dPt>
          <c:dPt>
            <c:idx val="3"/>
            <c:bubble3D val="0"/>
            <c:spPr>
              <a:solidFill>
                <a:srgbClr val="A7CFE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78D0-48D0-A3B1-0CE835F4218B}"/>
              </c:ext>
            </c:extLst>
          </c:dPt>
          <c:dLbls>
            <c:dLbl>
              <c:idx val="0"/>
              <c:layout>
                <c:manualLayout>
                  <c:x val="4.6322014681691413E-2"/>
                  <c:y val="-0.15900272123381828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1187069043345113"/>
                      <c:h val="0.20319179552264929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78D0-48D0-A3B1-0CE835F4218B}"/>
                </c:ext>
              </c:extLst>
            </c:dLbl>
            <c:dLbl>
              <c:idx val="1"/>
              <c:layout>
                <c:manualLayout>
                  <c:x val="0.12119727663052447"/>
                  <c:y val="1.330034092084457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4456508934932146"/>
                      <c:h val="0.1831774244000799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78D0-48D0-A3B1-0CE835F4218B}"/>
                </c:ext>
              </c:extLst>
            </c:dLbl>
            <c:dLbl>
              <c:idx val="2"/>
              <c:layout>
                <c:manualLayout>
                  <c:x val="4.6094297023611423E-3"/>
                  <c:y val="1.0896892908400254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1903933933111912"/>
                      <c:h val="0.1396255401921547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78D0-48D0-A3B1-0CE835F4218B}"/>
                </c:ext>
              </c:extLst>
            </c:dLbl>
            <c:dLbl>
              <c:idx val="3"/>
              <c:layout>
                <c:manualLayout>
                  <c:x val="-0.1520400758795134"/>
                  <c:y val="-8.514858078093380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2293139819866618"/>
                      <c:h val="0.1309256376125670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78D0-48D0-A3B1-0CE835F4218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'summary_07 2026'!$M$47:$M$50</c:f>
              <c:strCache>
                <c:ptCount val="4"/>
                <c:pt idx="0">
                  <c:v>ciężarowe pow. 3.5t</c:v>
                </c:pt>
                <c:pt idx="1">
                  <c:v>ciągniki siodłowe</c:v>
                </c:pt>
                <c:pt idx="2">
                  <c:v>przyczepy/naczepy</c:v>
                </c:pt>
                <c:pt idx="3">
                  <c:v>autobusy</c:v>
                </c:pt>
              </c:strCache>
            </c:strRef>
          </c:cat>
          <c:val>
            <c:numRef>
              <c:f>'summary_07 2026'!$N$47:$N$50</c:f>
              <c:numCache>
                <c:formatCode>0.0%</c:formatCode>
                <c:ptCount val="4"/>
                <c:pt idx="0">
                  <c:v>0.24832902081678132</c:v>
                </c:pt>
                <c:pt idx="1">
                  <c:v>0.45735012334008956</c:v>
                </c:pt>
                <c:pt idx="2">
                  <c:v>0.2280129274430191</c:v>
                </c:pt>
                <c:pt idx="3">
                  <c:v>6.6307928400110128E-2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8D0-48D0-A3B1-0CE835F421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07/2026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0287504498622664"/>
          <c:y val="1.729107211187547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812E-44D1-95B2-43295DEA9345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812E-44D1-95B2-43295DEA9345}"/>
              </c:ext>
            </c:extLst>
          </c:dPt>
          <c:dLbls>
            <c:dLbl>
              <c:idx val="0"/>
              <c:layout>
                <c:manualLayout>
                  <c:x val="7.3890610833962228E-2"/>
                  <c:y val="9.1790047382791978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3645689767792764"/>
                      <c:h val="0.1186658953036450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812E-44D1-95B2-43295DEA9345}"/>
                </c:ext>
              </c:extLst>
            </c:dLbl>
            <c:dLbl>
              <c:idx val="1"/>
              <c:layout>
                <c:manualLayout>
                  <c:x val="-7.9925668543934167E-2"/>
                  <c:y val="-8.5387556625782762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41128286972403033"/>
                      <c:h val="0.171442888219930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812E-44D1-95B2-43295DEA9345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'summary_07 2026'!$I$80:$I$81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'summary_07 2026'!$J$80:$J$81</c:f>
              <c:numCache>
                <c:formatCode>0%</c:formatCode>
                <c:ptCount val="2"/>
                <c:pt idx="0">
                  <c:v>0.60985639169561046</c:v>
                </c:pt>
                <c:pt idx="1">
                  <c:v>0.39014360830438954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12E-44D1-95B2-43295DEA93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baseline="0">
                <a:effectLst/>
              </a:rPr>
              <a:t>Struktura finansowania w 07/2026</a:t>
            </a:r>
            <a:endParaRPr lang="en-GB" sz="1400">
              <a:effectLst/>
            </a:endParaRPr>
          </a:p>
        </c:rich>
      </c:tx>
      <c:layout>
        <c:manualLayout>
          <c:xMode val="edge"/>
          <c:yMode val="edge"/>
          <c:x val="0.10762119702100369"/>
          <c:y val="2.16138353052979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D54-4C75-BC3B-32A1EF5202DA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D54-4C75-BC3B-32A1EF5202DA}"/>
              </c:ext>
            </c:extLst>
          </c:dPt>
          <c:dPt>
            <c:idx val="2"/>
            <c:bubble3D val="0"/>
            <c:spPr>
              <a:solidFill>
                <a:srgbClr val="5B9BD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AD54-4C75-BC3B-32A1EF5202DA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AD54-4C75-BC3B-32A1EF5202DA}"/>
              </c:ext>
            </c:extLst>
          </c:dPt>
          <c:dLbls>
            <c:dLbl>
              <c:idx val="0"/>
              <c:layout>
                <c:manualLayout>
                  <c:x val="4.2774848987568261E-2"/>
                  <c:y val="-9.604175553616106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4186190721936911"/>
                      <c:h val="0.1684134099588366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AD54-4C75-BC3B-32A1EF5202DA}"/>
                </c:ext>
              </c:extLst>
            </c:dLbl>
            <c:dLbl>
              <c:idx val="1"/>
              <c:layout>
                <c:manualLayout>
                  <c:x val="-4.0286198543409735E-4"/>
                  <c:y val="8.929060341569831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46233135211163034"/>
                      <c:h val="0.1808400033176410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AD54-4C75-BC3B-32A1EF5202DA}"/>
                </c:ext>
              </c:extLst>
            </c:dLbl>
            <c:dLbl>
              <c:idx val="2"/>
              <c:layout>
                <c:manualLayout>
                  <c:x val="6.6426384035812283E-4"/>
                  <c:y val="-0.1763932426960261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6009828859438404"/>
                      <c:h val="0.1717705642601652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AD54-4C75-BC3B-32A1EF5202DA}"/>
                </c:ext>
              </c:extLst>
            </c:dLbl>
            <c:dLbl>
              <c:idx val="3"/>
              <c:layout>
                <c:manualLayout>
                  <c:x val="0.14286394590218585"/>
                  <c:y val="-0.1267517850388842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5635506452688224"/>
                      <c:h val="0.171442888219930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AD54-4C75-BC3B-32A1EF5202DA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'summary_07 2026'!$M$80:$M$83</c:f>
              <c:strCache>
                <c:ptCount val="3"/>
                <c:pt idx="0">
                  <c:v>sprzęt budowlany</c:v>
                </c:pt>
                <c:pt idx="1">
                  <c:v>maszyny rolnicze</c:v>
                </c:pt>
                <c:pt idx="2">
                  <c:v>pozostałe maszyny</c:v>
                </c:pt>
              </c:strCache>
            </c:strRef>
          </c:cat>
          <c:val>
            <c:numRef>
              <c:f>'summary_07 2026'!$N$80:$N$83</c:f>
              <c:numCache>
                <c:formatCode>0%</c:formatCode>
                <c:ptCount val="4"/>
                <c:pt idx="0">
                  <c:v>0.16624331483430868</c:v>
                </c:pt>
                <c:pt idx="1">
                  <c:v>0.2853865652604215</c:v>
                </c:pt>
                <c:pt idx="2">
                  <c:v>0.54837011990526985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D54-4C75-BC3B-32A1EF5202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07/2026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0762119702100369"/>
          <c:y val="1.729106824423838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FF7-4469-8DA4-FA06A706AE24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FF7-4469-8DA4-FA06A706AE24}"/>
              </c:ext>
            </c:extLst>
          </c:dPt>
          <c:dLbls>
            <c:dLbl>
              <c:idx val="0"/>
              <c:layout>
                <c:manualLayout>
                  <c:x val="0.2457880578394899"/>
                  <c:y val="-6.1547473547027883E-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4664682383863815"/>
                      <c:h val="0.1185271224830109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7FF7-4469-8DA4-FA06A706AE24}"/>
                </c:ext>
              </c:extLst>
            </c:dLbl>
            <c:dLbl>
              <c:idx val="1"/>
              <c:layout>
                <c:manualLayout>
                  <c:x val="-0.14653256337080425"/>
                  <c:y val="-5.995219220354777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1201910390165771"/>
                      <c:h val="0.1712423957944106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7FF7-4469-8DA4-FA06A706AE2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'summary_07 2026'!$I$116:$I$117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'summary_07 2026'!$J$116:$J$117</c:f>
              <c:numCache>
                <c:formatCode>0.0%</c:formatCode>
                <c:ptCount val="2"/>
                <c:pt idx="0">
                  <c:v>0.8196106330044407</c:v>
                </c:pt>
                <c:pt idx="1">
                  <c:v>0.1803893669955593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FF7-4469-8DA4-FA06A706AE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baseline="0">
                <a:effectLst/>
              </a:rPr>
              <a:t>Struktura finansowania w 07/2026</a:t>
            </a:r>
            <a:endParaRPr lang="en-GB" sz="1400">
              <a:effectLst/>
            </a:endParaRPr>
          </a:p>
        </c:rich>
      </c:tx>
      <c:layout>
        <c:manualLayout>
          <c:xMode val="edge"/>
          <c:yMode val="edge"/>
          <c:x val="0.10762119702100369"/>
          <c:y val="2.16138353052979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spPr>
            <a:solidFill>
              <a:srgbClr val="F73711"/>
            </a:solidFill>
          </c:spPr>
          <c:dPt>
            <c:idx val="0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182-4B46-9F7B-B9569FDB4757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182-4B46-9F7B-B9569FDB4757}"/>
              </c:ext>
            </c:extLst>
          </c:dPt>
          <c:dPt>
            <c:idx val="2"/>
            <c:bubble3D val="0"/>
            <c:spPr>
              <a:solidFill>
                <a:srgbClr val="5B9BD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182-4B46-9F7B-B9569FDB4757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182-4B46-9F7B-B9569FDB4757}"/>
              </c:ext>
            </c:extLst>
          </c:dPt>
          <c:dPt>
            <c:idx val="4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182-4B46-9F7B-B9569FDB4757}"/>
              </c:ext>
            </c:extLst>
          </c:dPt>
          <c:dLbls>
            <c:dLbl>
              <c:idx val="0"/>
              <c:layout>
                <c:manualLayout>
                  <c:x val="9.5242710780272369E-2"/>
                  <c:y val="0.11437171236992971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182-4B46-9F7B-B9569FDB4757}"/>
                </c:ext>
              </c:extLst>
            </c:dLbl>
            <c:dLbl>
              <c:idx val="1"/>
              <c:layout>
                <c:manualLayout>
                  <c:x val="-0.10890128515405874"/>
                  <c:y val="3.4302938018677454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2896328396590312"/>
                      <c:h val="0.1185271224830109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E182-4B46-9F7B-B9569FDB4757}"/>
                </c:ext>
              </c:extLst>
            </c:dLbl>
            <c:dLbl>
              <c:idx val="2"/>
              <c:layout>
                <c:manualLayout>
                  <c:x val="-0.14752270753192864"/>
                  <c:y val="-6.0863781542679265E-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9575199118968165"/>
                      <c:h val="0.1712423957944106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E182-4B46-9F7B-B9569FDB4757}"/>
                </c:ext>
              </c:extLst>
            </c:dLbl>
            <c:dLbl>
              <c:idx val="3"/>
              <c:layout>
                <c:manualLayout>
                  <c:x val="-0.26167354819056399"/>
                  <c:y val="-0.11654973563909166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E182-4B46-9F7B-B9569FDB4757}"/>
                </c:ext>
              </c:extLst>
            </c:dLbl>
            <c:dLbl>
              <c:idx val="4"/>
              <c:layout>
                <c:manualLayout>
                  <c:x val="0.14725138849854291"/>
                  <c:y val="-0.13549036753931651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353729255198879"/>
                      <c:h val="0.1450485565716458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E182-4B46-9F7B-B9569FDB475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'summary_07 2026'!$M$116:$M$120</c:f>
              <c:strCache>
                <c:ptCount val="5"/>
                <c:pt idx="0">
                  <c:v>OSD</c:v>
                </c:pt>
                <c:pt idx="1">
                  <c:v>TRK</c:v>
                </c:pt>
                <c:pt idx="2">
                  <c:v>maszyny</c:v>
                </c:pt>
                <c:pt idx="3">
                  <c:v>IT</c:v>
                </c:pt>
                <c:pt idx="4">
                  <c:v>pozostałe</c:v>
                </c:pt>
              </c:strCache>
            </c:strRef>
          </c:cat>
          <c:val>
            <c:numRef>
              <c:f>'summary_07 2026'!$N$116:$N$120</c:f>
              <c:numCache>
                <c:formatCode>0.0%</c:formatCode>
                <c:ptCount val="5"/>
                <c:pt idx="0">
                  <c:v>0.56280327857432</c:v>
                </c:pt>
                <c:pt idx="1">
                  <c:v>0.16289893823990217</c:v>
                </c:pt>
                <c:pt idx="2">
                  <c:v>0.23137823014047793</c:v>
                </c:pt>
                <c:pt idx="3">
                  <c:v>1.3006819595653394E-2</c:v>
                </c:pt>
                <c:pt idx="4">
                  <c:v>2.9912733449646324E-2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182-4B46-9F7B-B9569FDB47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737487633243787"/>
          <c:y val="0.25442934970002073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7580-4938-8C70-3892E0481830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7580-4938-8C70-3892E0481830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4AD6-478B-B5D0-F79D676D483E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4AD6-478B-B5D0-F79D676D483E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4AD6-478B-B5D0-F79D676D483E}"/>
              </c:ext>
            </c:extLst>
          </c:dPt>
          <c:dLbls>
            <c:dLbl>
              <c:idx val="0"/>
              <c:layout>
                <c:manualLayout>
                  <c:x val="0.16895690284832071"/>
                  <c:y val="1.7516033377008484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580-4938-8C70-3892E0481830}"/>
                </c:ext>
              </c:extLst>
            </c:dLbl>
            <c:dLbl>
              <c:idx val="1"/>
              <c:layout>
                <c:manualLayout>
                  <c:x val="-0.21023650876910538"/>
                  <c:y val="-4.869261159453791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580-4938-8C70-3892E0481830}"/>
                </c:ext>
              </c:extLst>
            </c:dLbl>
            <c:dLbl>
              <c:idx val="2"/>
              <c:layout>
                <c:manualLayout>
                  <c:x val="-0.27610030465457286"/>
                  <c:y val="-0.13662506034066618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AD6-478B-B5D0-F79D676D483E}"/>
                </c:ext>
              </c:extLst>
            </c:dLbl>
            <c:dLbl>
              <c:idx val="3"/>
              <c:layout>
                <c:manualLayout>
                  <c:x val="3.2967200555769814E-2"/>
                  <c:y val="-0.18216674712088821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2037301608676086"/>
                      <c:h val="0.1366250603406661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4AD6-478B-B5D0-F79D676D483E}"/>
                </c:ext>
              </c:extLst>
            </c:dLbl>
            <c:dLbl>
              <c:idx val="4"/>
              <c:layout>
                <c:manualLayout>
                  <c:x val="0.36676010618293992"/>
                  <c:y val="-0.15764430039307634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4AD6-478B-B5D0-F79D676D483E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rynku_07 2026'!$B$38,'szacunek rynku_07 2026'!$B$47:$B$53)</c15:sqref>
                  </c15:fullRef>
                </c:ext>
              </c:extLst>
              <c:f>('szacunek rynku_07 2026'!$B$38,'szacunek rynku_07 2026'!$B$47,'szacunek rynku_07 2026'!$B$51:$B$53)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rynku_07 2026'!$H$38,'szacunek rynku_07 2026'!$H$47:$H$53)</c15:sqref>
                  </c15:fullRef>
                </c:ext>
              </c:extLst>
              <c:f>('szacunek rynku_07 2026'!$H$38,'szacunek rynku_07 2026'!$H$47,'szacunek rynku_07 2026'!$H$51:$H$53)</c:f>
              <c:numCache>
                <c:formatCode>#,##0</c:formatCode>
                <c:ptCount val="5"/>
                <c:pt idx="0">
                  <c:v>6934.6524132743025</c:v>
                </c:pt>
                <c:pt idx="1">
                  <c:v>1305.4789794853928</c:v>
                </c:pt>
                <c:pt idx="2">
                  <c:v>82.591944357776811</c:v>
                </c:pt>
                <c:pt idx="3">
                  <c:v>193.04556254952405</c:v>
                </c:pt>
                <c:pt idx="4">
                  <c:v>42.634970270293302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7580-4938-8C70-3892E0481830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A2A9-428D-906D-EE32FC39C62E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A2A9-428D-906D-EE32FC39C62E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43E0-47A3-87FE-58EA00819A59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43E0-47A3-87FE-58EA00819A59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43E0-47A3-87FE-58EA00819A59}"/>
              </c:ext>
            </c:extLst>
          </c:dPt>
          <c:dLbls>
            <c:dLbl>
              <c:idx val="0"/>
              <c:layout>
                <c:manualLayout>
                  <c:x val="0.13205129204910854"/>
                  <c:y val="-7.4113514003202444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2A9-428D-906D-EE32FC39C62E}"/>
                </c:ext>
              </c:extLst>
            </c:dLbl>
            <c:dLbl>
              <c:idx val="1"/>
              <c:layout>
                <c:manualLayout>
                  <c:x val="-0.14030449780217782"/>
                  <c:y val="8.823037381333620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2A9-428D-906D-EE32FC39C62E}"/>
                </c:ext>
              </c:extLst>
            </c:dLbl>
            <c:dLbl>
              <c:idx val="2"/>
              <c:layout>
                <c:manualLayout>
                  <c:x val="-0.23521636396247456"/>
                  <c:y val="-3.882136447786793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3E0-47A3-87FE-58EA00819A59}"/>
                </c:ext>
              </c:extLst>
            </c:dLbl>
            <c:dLbl>
              <c:idx val="3"/>
              <c:layout>
                <c:manualLayout>
                  <c:x val="-8.8722124310174927E-2"/>
                  <c:y val="-0.1676377102453388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4158777381797187"/>
                      <c:h val="0.1341101681962710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43E0-47A3-87FE-58EA00819A59}"/>
                </c:ext>
              </c:extLst>
            </c:dLbl>
            <c:dLbl>
              <c:idx val="4"/>
              <c:layout>
                <c:manualLayout>
                  <c:x val="0.27235578985128633"/>
                  <c:y val="-9.17595887658696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43E0-47A3-87FE-58EA00819A59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rynku_07 2026'!$B$65,'szacunek rynku_07 2026'!$B$74:$B$80)</c15:sqref>
                  </c15:fullRef>
                </c:ext>
              </c:extLst>
              <c:f>('szacunek rynku_07 2026'!$B$65,'szacunek rynku_07 2026'!$B$74,'szacunek rynku_07 2026'!$B$78:$B$80)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rynku_07 2026'!$H$65,'szacunek rynku_07 2026'!$H$74:$H$80)</c15:sqref>
                  </c15:fullRef>
                </c:ext>
              </c:extLst>
              <c:f>('szacunek rynku_07 2026'!$H$65,'szacunek rynku_07 2026'!$H$74,'szacunek rynku_07 2026'!$H$78:$H$80)</c:f>
              <c:numCache>
                <c:formatCode>#,##0</c:formatCode>
                <c:ptCount val="5"/>
                <c:pt idx="0">
                  <c:v>587.57678067521908</c:v>
                </c:pt>
                <c:pt idx="1">
                  <c:v>1106.9463895737194</c:v>
                </c:pt>
                <c:pt idx="2">
                  <c:v>45.881951828308772</c:v>
                </c:pt>
                <c:pt idx="3">
                  <c:v>8.5803529668838845</c:v>
                </c:pt>
                <c:pt idx="4">
                  <c:v>6.2662814282173356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A2A9-428D-906D-EE32FC39C62E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A166-4765-AE3F-5AE810D9B01F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A166-4765-AE3F-5AE810D9B01F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B859-434C-AAC6-FC866B105C63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B859-434C-AAC6-FC866B105C63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B859-434C-AAC6-FC866B105C63}"/>
              </c:ext>
            </c:extLst>
          </c:dPt>
          <c:dLbls>
            <c:dLbl>
              <c:idx val="0"/>
              <c:layout>
                <c:manualLayout>
                  <c:x val="0.12379808629603908"/>
                  <c:y val="7.058431866541170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166-4765-AE3F-5AE810D9B01F}"/>
                </c:ext>
              </c:extLst>
            </c:dLbl>
            <c:dLbl>
              <c:idx val="1"/>
              <c:layout>
                <c:manualLayout>
                  <c:x val="-0.23108976108593993"/>
                  <c:y val="-4.235059119924702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166-4765-AE3F-5AE810D9B01F}"/>
                </c:ext>
              </c:extLst>
            </c:dLbl>
            <c:dLbl>
              <c:idx val="2"/>
              <c:layout>
                <c:manualLayout>
                  <c:x val="-0.18569712944405886"/>
                  <c:y val="-7.4113534598682293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859-434C-AAC6-FC866B105C63}"/>
                </c:ext>
              </c:extLst>
            </c:dLbl>
            <c:dLbl>
              <c:idx val="3"/>
              <c:layout>
                <c:manualLayout>
                  <c:x val="4.7455933080148373E-2"/>
                  <c:y val="-0.18351922853007044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5241198313486648"/>
                      <c:h val="0.123522557664470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B859-434C-AAC6-FC866B105C63}"/>
                </c:ext>
              </c:extLst>
            </c:dLbl>
            <c:dLbl>
              <c:idx val="4"/>
              <c:layout>
                <c:manualLayout>
                  <c:x val="0.26822918697475168"/>
                  <c:y val="-6.705510273214113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B859-434C-AAC6-FC866B105C63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rynku_07 2026'!$B$10,'szacunek rynku_07 2026'!$B$19:$B$25)</c15:sqref>
                  </c15:fullRef>
                </c:ext>
              </c:extLst>
              <c:f>('szacunek rynku_07 2026'!$B$10,'szacunek rynku_07 2026'!$B$19,'szacunek rynku_07 2026'!$B$23:$B$25)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rynku_07 2026'!$H$10,'szacunek rynku_07 2026'!$H$19:$H$25)</c15:sqref>
                  </c15:fullRef>
                </c:ext>
              </c:extLst>
              <c:f>('szacunek rynku_07 2026'!$H$10,'szacunek rynku_07 2026'!$H$19,'szacunek rynku_07 2026'!$H$23:$H$25)</c:f>
              <c:numCache>
                <c:formatCode>#,##0</c:formatCode>
                <c:ptCount val="5"/>
                <c:pt idx="0">
                  <c:v>7522.2291939495217</c:v>
                </c:pt>
                <c:pt idx="1">
                  <c:v>2412.4253690591122</c:v>
                </c:pt>
                <c:pt idx="2">
                  <c:v>128.4738961860856</c:v>
                </c:pt>
                <c:pt idx="3">
                  <c:v>201.62591551640793</c:v>
                </c:pt>
                <c:pt idx="4">
                  <c:v>48.901251698510634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A166-4765-AE3F-5AE810D9B01F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orientation="portrait"/>
  </c:printSettings>
  <c:userShapes r:id="rId3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33EF-4AEA-8D75-DFC381251FF4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33EF-4AEA-8D75-DFC381251FF4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959F-4F48-9B7D-2983B0CB5C3E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959F-4F48-9B7D-2983B0CB5C3E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959F-4F48-9B7D-2983B0CB5C3E}"/>
              </c:ext>
            </c:extLst>
          </c:dPt>
          <c:dLbls>
            <c:dLbl>
              <c:idx val="0"/>
              <c:layout>
                <c:manualLayout>
                  <c:x val="0.14049778776179006"/>
                  <c:y val="7.058431866541170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3EF-4AEA-8D75-DFC381251FF4}"/>
                </c:ext>
              </c:extLst>
            </c:dLbl>
            <c:dLbl>
              <c:idx val="1"/>
              <c:layout>
                <c:manualLayout>
                  <c:x val="-0.20661439376733856"/>
                  <c:y val="-1.764607966635296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3EF-4AEA-8D75-DFC381251FF4}"/>
                </c:ext>
              </c:extLst>
            </c:dLbl>
            <c:dLbl>
              <c:idx val="2"/>
              <c:layout>
                <c:manualLayout>
                  <c:x val="-0.15702693926317732"/>
                  <c:y val="-6.3525886798870543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959F-4F48-9B7D-2983B0CB5C3E}"/>
                </c:ext>
              </c:extLst>
            </c:dLbl>
            <c:dLbl>
              <c:idx val="3"/>
              <c:layout>
                <c:manualLayout>
                  <c:x val="3.0992321753599769E-2"/>
                  <c:y val="-0.16587314886371751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4219612554085785"/>
                      <c:h val="0.1094056939313881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959F-4F48-9B7D-2983B0CB5C3E}"/>
                </c:ext>
              </c:extLst>
            </c:dLbl>
            <c:dLbl>
              <c:idx val="4"/>
              <c:layout>
                <c:manualLayout>
                  <c:x val="0.20661439376733845"/>
                  <c:y val="-7.0584318665411747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959F-4F48-9B7D-2983B0CB5C3E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rynku_07 2026'!$B$38,'szacunek rynku_07 2026'!$B$47:$B$53)</c15:sqref>
                  </c15:fullRef>
                </c:ext>
              </c:extLst>
              <c:f>('szacunek rynku_07 2026'!$B$38,'szacunek rynku_07 2026'!$B$47,'szacunek rynku_07 2026'!$B$51:$B$53)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rynku_07 2026'!$I$38,'szacunek rynku_07 2026'!$I$47:$I$53)</c15:sqref>
                  </c15:fullRef>
                </c:ext>
              </c:extLst>
              <c:f>('szacunek rynku_07 2026'!$I$38,'szacunek rynku_07 2026'!$I$47,'szacunek rynku_07 2026'!$I$51:$I$53)</c:f>
              <c:numCache>
                <c:formatCode>#,##0</c:formatCode>
                <c:ptCount val="5"/>
                <c:pt idx="0">
                  <c:v>7122.9641938705481</c:v>
                </c:pt>
                <c:pt idx="1">
                  <c:v>1542.8776340447619</c:v>
                </c:pt>
                <c:pt idx="2">
                  <c:v>111.96141425026485</c:v>
                </c:pt>
                <c:pt idx="3">
                  <c:v>147.62765690545817</c:v>
                </c:pt>
                <c:pt idx="4">
                  <c:v>36.240033011164506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33EF-4AEA-8D75-DFC381251FF4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7BDC-482D-8A25-2153533AD255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7BDC-482D-8A25-2153533AD255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F392-4845-B65C-ABF1B4452B9D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F392-4845-B65C-ABF1B4452B9D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F392-4845-B65C-ABF1B4452B9D}"/>
              </c:ext>
            </c:extLst>
          </c:dPt>
          <c:dLbls>
            <c:dLbl>
              <c:idx val="0"/>
              <c:layout>
                <c:manualLayout>
                  <c:x val="0.14840465001236705"/>
                  <c:y val="-3.529214952533448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BDC-482D-8A25-2153533AD255}"/>
                </c:ext>
              </c:extLst>
            </c:dLbl>
            <c:dLbl>
              <c:idx val="1"/>
              <c:layout>
                <c:manualLayout>
                  <c:x val="-0.11954819028774015"/>
                  <c:y val="0.10234723362346987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BDC-482D-8A25-2153533AD255}"/>
                </c:ext>
              </c:extLst>
            </c:dLbl>
            <c:dLbl>
              <c:idx val="2"/>
              <c:layout>
                <c:manualLayout>
                  <c:x val="-0.24734108335394508"/>
                  <c:y val="-6.705508409813551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F392-4845-B65C-ABF1B4452B9D}"/>
                </c:ext>
              </c:extLst>
            </c:dLbl>
            <c:dLbl>
              <c:idx val="3"/>
              <c:layout>
                <c:manualLayout>
                  <c:x val="2.6795284030010719E-2"/>
                  <c:y val="-0.16587310276907208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9060103883255007"/>
                      <c:h val="0.123522523338670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F392-4845-B65C-ABF1B4452B9D}"/>
                </c:ext>
              </c:extLst>
            </c:dLbl>
            <c:dLbl>
              <c:idx val="4"/>
              <c:layout>
                <c:manualLayout>
                  <c:x val="0.23497402918624782"/>
                  <c:y val="-7.4113514003202388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F392-4845-B65C-ABF1B4452B9D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rynku_07 2026'!$B$65,'szacunek rynku_07 2026'!$B$74:$B$80)</c15:sqref>
                  </c15:fullRef>
                </c:ext>
              </c:extLst>
              <c:f>('szacunek rynku_07 2026'!$B$65,'szacunek rynku_07 2026'!$B$74,'szacunek rynku_07 2026'!$B$78:$B$80)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rynku_07 2026'!$I$65,'szacunek rynku_07 2026'!$I$74:$I$80)</c15:sqref>
                  </c15:fullRef>
                </c:ext>
              </c:extLst>
              <c:f>('szacunek rynku_07 2026'!$I$65,'szacunek rynku_07 2026'!$I$74,'szacunek rynku_07 2026'!$I$78:$I$80)</c:f>
              <c:numCache>
                <c:formatCode>#,##0</c:formatCode>
                <c:ptCount val="5"/>
                <c:pt idx="0">
                  <c:v>909.22424211763553</c:v>
                </c:pt>
                <c:pt idx="1">
                  <c:v>987.02556128788319</c:v>
                </c:pt>
                <c:pt idx="2">
                  <c:v>30.2559172427645</c:v>
                </c:pt>
                <c:pt idx="3">
                  <c:v>36.026720638165344</c:v>
                </c:pt>
                <c:pt idx="4">
                  <c:v>9.8555214403021303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7BDC-482D-8A25-2153533AD255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FA67-4589-A6F6-912EB0A5731D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FA67-4589-A6F6-912EB0A5731D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A019-4B39-BC90-0207D72FA7B4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A019-4B39-BC90-0207D72FA7B4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A019-4B39-BC90-0207D72FA7B4}"/>
              </c:ext>
            </c:extLst>
          </c:dPt>
          <c:dLbls>
            <c:dLbl>
              <c:idx val="0"/>
              <c:layout>
                <c:manualLayout>
                  <c:x val="0.15289465138783037"/>
                  <c:y val="9.881804613157639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A67-4589-A6F6-912EB0A5731D}"/>
                </c:ext>
              </c:extLst>
            </c:dLbl>
            <c:dLbl>
              <c:idx val="1"/>
              <c:layout>
                <c:manualLayout>
                  <c:x val="-0.1694238028892176"/>
                  <c:y val="-4.58798071325176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A67-4589-A6F6-912EB0A5731D}"/>
                </c:ext>
              </c:extLst>
            </c:dLbl>
            <c:dLbl>
              <c:idx val="2"/>
              <c:layout>
                <c:manualLayout>
                  <c:x val="-0.18182066651525794"/>
                  <c:y val="-8.117196646522346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A019-4B39-BC90-0207D72FA7B4}"/>
                </c:ext>
              </c:extLst>
            </c:dLbl>
            <c:dLbl>
              <c:idx val="3"/>
              <c:layout>
                <c:manualLayout>
                  <c:x val="5.1653598441834633E-2"/>
                  <c:y val="-0.16234393293044694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9178358004501915"/>
                      <c:h val="0.1094056939313881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A019-4B39-BC90-0207D72FA7B4}"/>
                </c:ext>
              </c:extLst>
            </c:dLbl>
            <c:dLbl>
              <c:idx val="4"/>
              <c:layout>
                <c:manualLayout>
                  <c:x val="0.24380498464545947"/>
                  <c:y val="-7.058431866541170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A019-4B39-BC90-0207D72FA7B4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rynku_07 2026'!$B$10,'szacunek rynku_07 2026'!$B$19:$B$25)</c15:sqref>
                  </c15:fullRef>
                </c:ext>
              </c:extLst>
              <c:f>('szacunek rynku_07 2026'!$B$10,'szacunek rynku_07 2026'!$B$19,'szacunek rynku_07 2026'!$B$23:$B$25)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rynku_07 2026'!$I$10,'szacunek rynku_07 2026'!$I$19:$I$25)</c15:sqref>
                  </c15:fullRef>
                </c:ext>
              </c:extLst>
              <c:f>('szacunek rynku_07 2026'!$I$10,'szacunek rynku_07 2026'!$I$19,'szacunek rynku_07 2026'!$I$23:$I$25)</c:f>
              <c:numCache>
                <c:formatCode>#,##0</c:formatCode>
                <c:ptCount val="5"/>
                <c:pt idx="0">
                  <c:v>8032.1884359881842</c:v>
                </c:pt>
                <c:pt idx="1">
                  <c:v>2529.9031953326448</c:v>
                </c:pt>
                <c:pt idx="2">
                  <c:v>142.21733149302935</c:v>
                </c:pt>
                <c:pt idx="3">
                  <c:v>183.65437754362353</c:v>
                </c:pt>
                <c:pt idx="4">
                  <c:v>46.09555445146664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FA67-4589-A6F6-912EB0A5731D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orientation="portrait"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png"/><Relationship Id="rId3" Type="http://schemas.openxmlformats.org/officeDocument/2006/relationships/chart" Target="../charts/chart3.xml"/><Relationship Id="rId7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8.xml"/><Relationship Id="rId5" Type="http://schemas.openxmlformats.org/officeDocument/2006/relationships/chart" Target="../charts/chart5.xml"/><Relationship Id="rId10" Type="http://schemas.openxmlformats.org/officeDocument/2006/relationships/chart" Target="../charts/chart7.xml"/><Relationship Id="rId4" Type="http://schemas.openxmlformats.org/officeDocument/2006/relationships/chart" Target="../charts/chart4.xml"/><Relationship Id="rId9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Relationship Id="rId6" Type="http://schemas.openxmlformats.org/officeDocument/2006/relationships/chart" Target="../charts/chart14.xml"/><Relationship Id="rId5" Type="http://schemas.openxmlformats.org/officeDocument/2006/relationships/chart" Target="../charts/chart13.xml"/><Relationship Id="rId4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1528487</xdr:colOff>
      <xdr:row>13</xdr:row>
      <xdr:rowOff>146047</xdr:rowOff>
    </xdr:from>
    <xdr:to>
      <xdr:col>4</xdr:col>
      <xdr:colOff>904654</xdr:colOff>
      <xdr:row>15</xdr:row>
      <xdr:rowOff>104922</xdr:rowOff>
    </xdr:to>
    <xdr:sp macro="" textlink="$J$15">
      <xdr:nvSpPr>
        <xdr:cNvPr id="2" name="Prostokąt: zaokrąglone rogi 1">
          <a:extLst>
            <a:ext uri="{FF2B5EF4-FFF2-40B4-BE49-F238E27FC236}">
              <a16:creationId xmlns:a16="http://schemas.microsoft.com/office/drawing/2014/main" id="{3041407C-CE67-4A12-AD13-4B916263DADA}"/>
            </a:ext>
          </a:extLst>
        </xdr:cNvPr>
        <xdr:cNvSpPr/>
      </xdr:nvSpPr>
      <xdr:spPr>
        <a:xfrm>
          <a:off x="2999259" y="2765422"/>
          <a:ext cx="1262491" cy="323066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751B25D-4EA3-4F85-9C7E-925CD2CFB435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2,1%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17</xdr:row>
      <xdr:rowOff>87536</xdr:rowOff>
    </xdr:from>
    <xdr:to>
      <xdr:col>4</xdr:col>
      <xdr:colOff>904654</xdr:colOff>
      <xdr:row>19</xdr:row>
      <xdr:rowOff>46411</xdr:rowOff>
    </xdr:to>
    <xdr:sp macro="" textlink="$J$16">
      <xdr:nvSpPr>
        <xdr:cNvPr id="3" name="Prostokąt: zaokrąglone rogi 2">
          <a:extLst>
            <a:ext uri="{FF2B5EF4-FFF2-40B4-BE49-F238E27FC236}">
              <a16:creationId xmlns:a16="http://schemas.microsoft.com/office/drawing/2014/main" id="{D06D6A88-A35E-41F4-B430-473A79270B0B}"/>
            </a:ext>
          </a:extLst>
        </xdr:cNvPr>
        <xdr:cNvSpPr/>
      </xdr:nvSpPr>
      <xdr:spPr>
        <a:xfrm>
          <a:off x="3000532" y="3464581"/>
          <a:ext cx="1263849" cy="328330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2FAD60C4-370E-49AF-B19F-467A37F47877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50,9%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1522714</xdr:colOff>
      <xdr:row>21</xdr:row>
      <xdr:rowOff>163919</xdr:rowOff>
    </xdr:from>
    <xdr:to>
      <xdr:col>4</xdr:col>
      <xdr:colOff>898881</xdr:colOff>
      <xdr:row>23</xdr:row>
      <xdr:rowOff>122794</xdr:rowOff>
    </xdr:to>
    <xdr:sp macro="" textlink="$J$17">
      <xdr:nvSpPr>
        <xdr:cNvPr id="4" name="Prostokąt: zaokrąglone rogi 3">
          <a:extLst>
            <a:ext uri="{FF2B5EF4-FFF2-40B4-BE49-F238E27FC236}">
              <a16:creationId xmlns:a16="http://schemas.microsoft.com/office/drawing/2014/main" id="{163E529D-FC0E-4E4D-967D-37952D1B7D52}"/>
            </a:ext>
          </a:extLst>
        </xdr:cNvPr>
        <xdr:cNvSpPr/>
      </xdr:nvSpPr>
      <xdr:spPr>
        <a:xfrm>
          <a:off x="2994759" y="4279874"/>
          <a:ext cx="1263849" cy="328329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206E6534-14AF-409B-BA46-ABD4A63CF100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5,8%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359830</xdr:colOff>
      <xdr:row>21</xdr:row>
      <xdr:rowOff>146601</xdr:rowOff>
    </xdr:from>
    <xdr:to>
      <xdr:col>6</xdr:col>
      <xdr:colOff>589718</xdr:colOff>
      <xdr:row>23</xdr:row>
      <xdr:rowOff>105476</xdr:rowOff>
    </xdr:to>
    <xdr:sp macro="" textlink="$K$17">
      <xdr:nvSpPr>
        <xdr:cNvPr id="5" name="Prostokąt: zaokrąglone rogi 4">
          <a:extLst>
            <a:ext uri="{FF2B5EF4-FFF2-40B4-BE49-F238E27FC236}">
              <a16:creationId xmlns:a16="http://schemas.microsoft.com/office/drawing/2014/main" id="{7F584AA7-CBD1-41D0-8ACE-EDB2FC7E6ED3}"/>
            </a:ext>
          </a:extLst>
        </xdr:cNvPr>
        <xdr:cNvSpPr/>
      </xdr:nvSpPr>
      <xdr:spPr>
        <a:xfrm>
          <a:off x="4741330" y="4255051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8547D48-7FAA-48FE-939C-4D69E30ABC92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7,9%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17</xdr:row>
      <xdr:rowOff>87536</xdr:rowOff>
    </xdr:from>
    <xdr:to>
      <xdr:col>6</xdr:col>
      <xdr:colOff>589718</xdr:colOff>
      <xdr:row>19</xdr:row>
      <xdr:rowOff>46411</xdr:rowOff>
    </xdr:to>
    <xdr:sp macro="" textlink="$K$16">
      <xdr:nvSpPr>
        <xdr:cNvPr id="6" name="Prostokąt: zaokrąglone rogi 5">
          <a:extLst>
            <a:ext uri="{FF2B5EF4-FFF2-40B4-BE49-F238E27FC236}">
              <a16:creationId xmlns:a16="http://schemas.microsoft.com/office/drawing/2014/main" id="{49A3577F-A1A2-4423-A64F-ADEBA6EFEC09}"/>
            </a:ext>
          </a:extLst>
        </xdr:cNvPr>
        <xdr:cNvSpPr/>
      </xdr:nvSpPr>
      <xdr:spPr>
        <a:xfrm>
          <a:off x="4744131" y="3435293"/>
          <a:ext cx="1257094" cy="323067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0A8A45F-1ECF-4060-9D6D-B969C6D4060A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52,5%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13</xdr:row>
      <xdr:rowOff>146047</xdr:rowOff>
    </xdr:from>
    <xdr:to>
      <xdr:col>6</xdr:col>
      <xdr:colOff>589718</xdr:colOff>
      <xdr:row>15</xdr:row>
      <xdr:rowOff>104922</xdr:rowOff>
    </xdr:to>
    <xdr:sp macro="" textlink="$K$15">
      <xdr:nvSpPr>
        <xdr:cNvPr id="7" name="Prostokąt: zaokrąglone rogi 6">
          <a:extLst>
            <a:ext uri="{FF2B5EF4-FFF2-40B4-BE49-F238E27FC236}">
              <a16:creationId xmlns:a16="http://schemas.microsoft.com/office/drawing/2014/main" id="{2B16B323-102D-45C9-8688-934131E8E6FE}"/>
            </a:ext>
          </a:extLst>
        </xdr:cNvPr>
        <xdr:cNvSpPr/>
      </xdr:nvSpPr>
      <xdr:spPr>
        <a:xfrm>
          <a:off x="4744131" y="2765422"/>
          <a:ext cx="1257094" cy="32306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F309C024-39FD-40AD-BB0C-CA57329C6708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4,8%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13</xdr:row>
      <xdr:rowOff>146046</xdr:rowOff>
    </xdr:from>
    <xdr:to>
      <xdr:col>3</xdr:col>
      <xdr:colOff>1176096</xdr:colOff>
      <xdr:row>15</xdr:row>
      <xdr:rowOff>104921</xdr:rowOff>
    </xdr:to>
    <xdr:sp macro="" textlink="">
      <xdr:nvSpPr>
        <xdr:cNvPr id="8" name="Prostokąt: zaokrąglone rogi 7">
          <a:extLst>
            <a:ext uri="{FF2B5EF4-FFF2-40B4-BE49-F238E27FC236}">
              <a16:creationId xmlns:a16="http://schemas.microsoft.com/office/drawing/2014/main" id="{292E013B-CE58-4B48-8FD8-529437758022}"/>
            </a:ext>
          </a:extLst>
        </xdr:cNvPr>
        <xdr:cNvSpPr/>
      </xdr:nvSpPr>
      <xdr:spPr>
        <a:xfrm>
          <a:off x="842946" y="27812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17</xdr:row>
      <xdr:rowOff>87535</xdr:rowOff>
    </xdr:from>
    <xdr:to>
      <xdr:col>3</xdr:col>
      <xdr:colOff>1176096</xdr:colOff>
      <xdr:row>19</xdr:row>
      <xdr:rowOff>46410</xdr:rowOff>
    </xdr:to>
    <xdr:sp macro="" textlink="">
      <xdr:nvSpPr>
        <xdr:cNvPr id="9" name="Prostokąt: zaokrąglone rogi 8">
          <a:extLst>
            <a:ext uri="{FF2B5EF4-FFF2-40B4-BE49-F238E27FC236}">
              <a16:creationId xmlns:a16="http://schemas.microsoft.com/office/drawing/2014/main" id="{8D7EA5AF-5E25-4DA7-B610-F0767426339E}"/>
            </a:ext>
          </a:extLst>
        </xdr:cNvPr>
        <xdr:cNvSpPr/>
      </xdr:nvSpPr>
      <xdr:spPr>
        <a:xfrm>
          <a:off x="842946" y="34593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21</xdr:row>
      <xdr:rowOff>146600</xdr:rowOff>
    </xdr:from>
    <xdr:to>
      <xdr:col>3</xdr:col>
      <xdr:colOff>1176096</xdr:colOff>
      <xdr:row>23</xdr:row>
      <xdr:rowOff>105475</xdr:rowOff>
    </xdr:to>
    <xdr:sp macro="" textlink="">
      <xdr:nvSpPr>
        <xdr:cNvPr id="10" name="Prostokąt: zaokrąglone rogi 9">
          <a:extLst>
            <a:ext uri="{FF2B5EF4-FFF2-40B4-BE49-F238E27FC236}">
              <a16:creationId xmlns:a16="http://schemas.microsoft.com/office/drawing/2014/main" id="{1D28926D-8C06-4F32-B156-0CAAFC41DB01}"/>
            </a:ext>
          </a:extLst>
        </xdr:cNvPr>
        <xdr:cNvSpPr/>
      </xdr:nvSpPr>
      <xdr:spPr>
        <a:xfrm>
          <a:off x="842946" y="4255050"/>
          <a:ext cx="1800000" cy="327175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OSD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11</xdr:row>
      <xdr:rowOff>1046</xdr:rowOff>
    </xdr:from>
    <xdr:to>
      <xdr:col>4</xdr:col>
      <xdr:colOff>904654</xdr:colOff>
      <xdr:row>12</xdr:row>
      <xdr:rowOff>142483</xdr:rowOff>
    </xdr:to>
    <xdr:sp macro="" textlink="">
      <xdr:nvSpPr>
        <xdr:cNvPr id="11" name="Prostokąt: zaokrąglone rogi 10">
          <a:extLst>
            <a:ext uri="{FF2B5EF4-FFF2-40B4-BE49-F238E27FC236}">
              <a16:creationId xmlns:a16="http://schemas.microsoft.com/office/drawing/2014/main" id="{7F39B17F-83A7-4728-AD69-6092D0CF0D90}"/>
            </a:ext>
          </a:extLst>
        </xdr:cNvPr>
        <xdr:cNvSpPr/>
      </xdr:nvSpPr>
      <xdr:spPr>
        <a:xfrm>
          <a:off x="2995337" y="22679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07/2026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11</xdr:row>
      <xdr:rowOff>1046</xdr:rowOff>
    </xdr:from>
    <xdr:to>
      <xdr:col>6</xdr:col>
      <xdr:colOff>589718</xdr:colOff>
      <xdr:row>12</xdr:row>
      <xdr:rowOff>142483</xdr:rowOff>
    </xdr:to>
    <xdr:sp macro="" textlink="">
      <xdr:nvSpPr>
        <xdr:cNvPr id="12" name="Prostokąt: zaokrąglone rogi 11">
          <a:extLst>
            <a:ext uri="{FF2B5EF4-FFF2-40B4-BE49-F238E27FC236}">
              <a16:creationId xmlns:a16="http://schemas.microsoft.com/office/drawing/2014/main" id="{7E54F9C4-1607-405B-8DD7-896C32DBBD69}"/>
            </a:ext>
          </a:extLst>
        </xdr:cNvPr>
        <xdr:cNvSpPr/>
      </xdr:nvSpPr>
      <xdr:spPr>
        <a:xfrm>
          <a:off x="4744131" y="2256230"/>
          <a:ext cx="1257094" cy="323532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01-07/2026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20</xdr:row>
      <xdr:rowOff>96505</xdr:rowOff>
    </xdr:from>
    <xdr:to>
      <xdr:col>6</xdr:col>
      <xdr:colOff>732905</xdr:colOff>
      <xdr:row>20</xdr:row>
      <xdr:rowOff>96505</xdr:rowOff>
    </xdr:to>
    <xdr:cxnSp macro="">
      <xdr:nvCxnSpPr>
        <xdr:cNvPr id="13" name="Łącznik prosty 12">
          <a:extLst>
            <a:ext uri="{FF2B5EF4-FFF2-40B4-BE49-F238E27FC236}">
              <a16:creationId xmlns:a16="http://schemas.microsoft.com/office/drawing/2014/main" id="{9455B593-928E-44BB-996E-17EC81F5ACF8}"/>
            </a:ext>
          </a:extLst>
        </xdr:cNvPr>
        <xdr:cNvCxnSpPr/>
      </xdr:nvCxnSpPr>
      <xdr:spPr>
        <a:xfrm>
          <a:off x="776283" y="40208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381000</xdr:colOff>
      <xdr:row>9</xdr:row>
      <xdr:rowOff>107156</xdr:rowOff>
    </xdr:from>
    <xdr:to>
      <xdr:col>17</xdr:col>
      <xdr:colOff>333375</xdr:colOff>
      <xdr:row>19</xdr:row>
      <xdr:rowOff>158749</xdr:rowOff>
    </xdr:to>
    <xdr:sp macro="" textlink="">
      <xdr:nvSpPr>
        <xdr:cNvPr id="14" name="Strzałka: pagon 13">
          <a:extLst>
            <a:ext uri="{FF2B5EF4-FFF2-40B4-BE49-F238E27FC236}">
              <a16:creationId xmlns:a16="http://schemas.microsoft.com/office/drawing/2014/main" id="{9287379D-469D-4A74-88F5-236DF68AD93A}"/>
            </a:ext>
          </a:extLst>
        </xdr:cNvPr>
        <xdr:cNvSpPr/>
      </xdr:nvSpPr>
      <xdr:spPr>
        <a:xfrm>
          <a:off x="12426950" y="2005806"/>
          <a:ext cx="561975" cy="1893093"/>
        </a:xfrm>
        <a:prstGeom prst="chevron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1515103</xdr:colOff>
      <xdr:row>7</xdr:row>
      <xdr:rowOff>127009</xdr:rowOff>
    </xdr:from>
    <xdr:to>
      <xdr:col>6</xdr:col>
      <xdr:colOff>627940</xdr:colOff>
      <xdr:row>10</xdr:row>
      <xdr:rowOff>83321</xdr:rowOff>
    </xdr:to>
    <xdr:sp macro="" textlink="">
      <xdr:nvSpPr>
        <xdr:cNvPr id="15" name="Prostokąt: zaokrąglone rogi 14">
          <a:extLst>
            <a:ext uri="{FF2B5EF4-FFF2-40B4-BE49-F238E27FC236}">
              <a16:creationId xmlns:a16="http://schemas.microsoft.com/office/drawing/2014/main" id="{5A8E8B9B-5F95-471A-B45D-6BF91BEAE57E}"/>
            </a:ext>
          </a:extLst>
        </xdr:cNvPr>
        <xdr:cNvSpPr/>
      </xdr:nvSpPr>
      <xdr:spPr>
        <a:xfrm>
          <a:off x="2975603" y="1658065"/>
          <a:ext cx="3056893" cy="506645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233346</xdr:colOff>
      <xdr:row>7</xdr:row>
      <xdr:rowOff>147810</xdr:rowOff>
    </xdr:from>
    <xdr:to>
      <xdr:col>3</xdr:col>
      <xdr:colOff>1176024</xdr:colOff>
      <xdr:row>12</xdr:row>
      <xdr:rowOff>141111</xdr:rowOff>
    </xdr:to>
    <xdr:sp macro="" textlink="">
      <xdr:nvSpPr>
        <xdr:cNvPr id="20" name="Prostokąt: zaokrąglone rogi 19">
          <a:extLst>
            <a:ext uri="{FF2B5EF4-FFF2-40B4-BE49-F238E27FC236}">
              <a16:creationId xmlns:a16="http://schemas.microsoft.com/office/drawing/2014/main" id="{C13E37CA-1DBD-4746-8B94-1FE10BD5D33B}"/>
            </a:ext>
          </a:extLst>
        </xdr:cNvPr>
        <xdr:cNvSpPr/>
      </xdr:nvSpPr>
      <xdr:spPr>
        <a:xfrm>
          <a:off x="847179" y="1714143"/>
          <a:ext cx="1799928" cy="94580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6,2 MLD</a:t>
          </a:r>
          <a:r>
            <a:rPr lang="pl-PL" sz="2000" b="1" i="0" u="none" strike="noStrike" baseline="0">
              <a:solidFill>
                <a:srgbClr val="FF0000"/>
              </a:solidFill>
              <a:latin typeface="Arial"/>
              <a:cs typeface="Arial"/>
            </a:rPr>
            <a:t> </a:t>
          </a:r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ZŁ w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 07/2026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899586</xdr:colOff>
      <xdr:row>7</xdr:row>
      <xdr:rowOff>127009</xdr:rowOff>
    </xdr:from>
    <xdr:to>
      <xdr:col>11</xdr:col>
      <xdr:colOff>5647</xdr:colOff>
      <xdr:row>23</xdr:row>
      <xdr:rowOff>129831</xdr:rowOff>
    </xdr:to>
    <xdr:graphicFrame macro="">
      <xdr:nvGraphicFramePr>
        <xdr:cNvPr id="21" name="Wykres 20">
          <a:extLst>
            <a:ext uri="{FF2B5EF4-FFF2-40B4-BE49-F238E27FC236}">
              <a16:creationId xmlns:a16="http://schemas.microsoft.com/office/drawing/2014/main" id="{6713227D-17E5-45D5-924B-7A9E5C0F73E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124171</xdr:colOff>
      <xdr:row>7</xdr:row>
      <xdr:rowOff>127009</xdr:rowOff>
    </xdr:from>
    <xdr:to>
      <xdr:col>14</xdr:col>
      <xdr:colOff>594071</xdr:colOff>
      <xdr:row>23</xdr:row>
      <xdr:rowOff>129831</xdr:rowOff>
    </xdr:to>
    <xdr:graphicFrame macro="">
      <xdr:nvGraphicFramePr>
        <xdr:cNvPr id="22" name="Wykres 21">
          <a:extLst>
            <a:ext uri="{FF2B5EF4-FFF2-40B4-BE49-F238E27FC236}">
              <a16:creationId xmlns:a16="http://schemas.microsoft.com/office/drawing/2014/main" id="{ED84EEB3-48F3-43D5-84EB-BB8B682019A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1528487</xdr:colOff>
      <xdr:row>48</xdr:row>
      <xdr:rowOff>146047</xdr:rowOff>
    </xdr:from>
    <xdr:to>
      <xdr:col>4</xdr:col>
      <xdr:colOff>904654</xdr:colOff>
      <xdr:row>50</xdr:row>
      <xdr:rowOff>104922</xdr:rowOff>
    </xdr:to>
    <xdr:sp macro="" textlink="'szacunek rynku_07 2026'!K41">
      <xdr:nvSpPr>
        <xdr:cNvPr id="23" name="Prostokąt: zaokrąglone rogi 22">
          <a:extLst>
            <a:ext uri="{FF2B5EF4-FFF2-40B4-BE49-F238E27FC236}">
              <a16:creationId xmlns:a16="http://schemas.microsoft.com/office/drawing/2014/main" id="{54EA1FE1-5491-4DE7-98D9-7BFF76BDF20D}"/>
            </a:ext>
          </a:extLst>
        </xdr:cNvPr>
        <xdr:cNvSpPr/>
      </xdr:nvSpPr>
      <xdr:spPr>
        <a:xfrm>
          <a:off x="2995337" y="9499597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CBC4166-866D-458E-87F1-B98B8DD34D8A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4,6%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52</xdr:row>
      <xdr:rowOff>87536</xdr:rowOff>
    </xdr:from>
    <xdr:to>
      <xdr:col>4</xdr:col>
      <xdr:colOff>904654</xdr:colOff>
      <xdr:row>54</xdr:row>
      <xdr:rowOff>46411</xdr:rowOff>
    </xdr:to>
    <xdr:sp macro="" textlink="'szacunek rynku_07 2026'!K68">
      <xdr:nvSpPr>
        <xdr:cNvPr id="24" name="Prostokąt: zaokrąglone rogi 23">
          <a:extLst>
            <a:ext uri="{FF2B5EF4-FFF2-40B4-BE49-F238E27FC236}">
              <a16:creationId xmlns:a16="http://schemas.microsoft.com/office/drawing/2014/main" id="{4801B1A4-8D2F-4176-AC9B-A9069BCB2834}"/>
            </a:ext>
          </a:extLst>
        </xdr:cNvPr>
        <xdr:cNvSpPr/>
      </xdr:nvSpPr>
      <xdr:spPr>
        <a:xfrm>
          <a:off x="2995337" y="10177686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F15DDDD-3397-4928-A015-5F8B13845787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67,2%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56</xdr:row>
      <xdr:rowOff>146601</xdr:rowOff>
    </xdr:from>
    <xdr:to>
      <xdr:col>4</xdr:col>
      <xdr:colOff>904654</xdr:colOff>
      <xdr:row>58</xdr:row>
      <xdr:rowOff>105476</xdr:rowOff>
    </xdr:to>
    <xdr:sp macro="" textlink="'szacunek rynku_07 2026'!K13">
      <xdr:nvSpPr>
        <xdr:cNvPr id="25" name="Prostokąt: zaokrąglone rogi 24">
          <a:extLst>
            <a:ext uri="{FF2B5EF4-FFF2-40B4-BE49-F238E27FC236}">
              <a16:creationId xmlns:a16="http://schemas.microsoft.com/office/drawing/2014/main" id="{8A4D2BDE-F892-475B-8471-7C9E32AD65E1}"/>
            </a:ext>
          </a:extLst>
        </xdr:cNvPr>
        <xdr:cNvSpPr/>
      </xdr:nvSpPr>
      <xdr:spPr>
        <a:xfrm>
          <a:off x="2995337" y="10973351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09427E8-B2D1-49D7-9C79-97C0A82D2A8E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10,2%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359830</xdr:colOff>
      <xdr:row>56</xdr:row>
      <xdr:rowOff>146601</xdr:rowOff>
    </xdr:from>
    <xdr:to>
      <xdr:col>6</xdr:col>
      <xdr:colOff>589718</xdr:colOff>
      <xdr:row>58</xdr:row>
      <xdr:rowOff>105476</xdr:rowOff>
    </xdr:to>
    <xdr:sp macro="" textlink="'szacunek rynku_07 2026'!P13">
      <xdr:nvSpPr>
        <xdr:cNvPr id="26" name="Prostokąt: zaokrąglone rogi 25">
          <a:extLst>
            <a:ext uri="{FF2B5EF4-FFF2-40B4-BE49-F238E27FC236}">
              <a16:creationId xmlns:a16="http://schemas.microsoft.com/office/drawing/2014/main" id="{6ABE9366-31B3-4568-B809-F1B92DC7CD35}"/>
            </a:ext>
          </a:extLst>
        </xdr:cNvPr>
        <xdr:cNvSpPr/>
      </xdr:nvSpPr>
      <xdr:spPr>
        <a:xfrm>
          <a:off x="4741330" y="10973351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922F415-1F41-43CF-AD96-B741B7416A05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23,2%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52</xdr:row>
      <xdr:rowOff>87536</xdr:rowOff>
    </xdr:from>
    <xdr:to>
      <xdr:col>6</xdr:col>
      <xdr:colOff>589718</xdr:colOff>
      <xdr:row>54</xdr:row>
      <xdr:rowOff>46411</xdr:rowOff>
    </xdr:to>
    <xdr:sp macro="" textlink="'szacunek rynku_07 2026'!P68">
      <xdr:nvSpPr>
        <xdr:cNvPr id="27" name="Prostokąt: zaokrąglone rogi 26">
          <a:extLst>
            <a:ext uri="{FF2B5EF4-FFF2-40B4-BE49-F238E27FC236}">
              <a16:creationId xmlns:a16="http://schemas.microsoft.com/office/drawing/2014/main" id="{8F304B9B-33CD-4879-8E64-9D83E7A61DF2}"/>
            </a:ext>
          </a:extLst>
        </xdr:cNvPr>
        <xdr:cNvSpPr/>
      </xdr:nvSpPr>
      <xdr:spPr>
        <a:xfrm>
          <a:off x="4741330" y="10177686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17123B89-BB20-46DC-A520-48BD45E0FBF0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49,8%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48</xdr:row>
      <xdr:rowOff>146047</xdr:rowOff>
    </xdr:from>
    <xdr:to>
      <xdr:col>6</xdr:col>
      <xdr:colOff>589718</xdr:colOff>
      <xdr:row>50</xdr:row>
      <xdr:rowOff>104922</xdr:rowOff>
    </xdr:to>
    <xdr:sp macro="" textlink="'szacunek rynku_07 2026'!P41">
      <xdr:nvSpPr>
        <xdr:cNvPr id="28" name="Prostokąt: zaokrąglone rogi 27">
          <a:extLst>
            <a:ext uri="{FF2B5EF4-FFF2-40B4-BE49-F238E27FC236}">
              <a16:creationId xmlns:a16="http://schemas.microsoft.com/office/drawing/2014/main" id="{38CF899F-265C-4B31-8C04-91354F494CA6}"/>
            </a:ext>
          </a:extLst>
        </xdr:cNvPr>
        <xdr:cNvSpPr/>
      </xdr:nvSpPr>
      <xdr:spPr>
        <a:xfrm>
          <a:off x="4741330" y="9499597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9F0F25F-42AD-49E2-A941-F037C76C239C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20,5%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48</xdr:row>
      <xdr:rowOff>146046</xdr:rowOff>
    </xdr:from>
    <xdr:to>
      <xdr:col>3</xdr:col>
      <xdr:colOff>1176096</xdr:colOff>
      <xdr:row>50</xdr:row>
      <xdr:rowOff>104921</xdr:rowOff>
    </xdr:to>
    <xdr:sp macro="" textlink="">
      <xdr:nvSpPr>
        <xdr:cNvPr id="29" name="Prostokąt: zaokrąglone rogi 28">
          <a:extLst>
            <a:ext uri="{FF2B5EF4-FFF2-40B4-BE49-F238E27FC236}">
              <a16:creationId xmlns:a16="http://schemas.microsoft.com/office/drawing/2014/main" id="{0DCC1B63-CD30-402D-82DF-BDCD1E620415}"/>
            </a:ext>
          </a:extLst>
        </xdr:cNvPr>
        <xdr:cNvSpPr/>
      </xdr:nvSpPr>
      <xdr:spPr>
        <a:xfrm>
          <a:off x="842946" y="94995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52</xdr:row>
      <xdr:rowOff>87535</xdr:rowOff>
    </xdr:from>
    <xdr:to>
      <xdr:col>3</xdr:col>
      <xdr:colOff>1176096</xdr:colOff>
      <xdr:row>54</xdr:row>
      <xdr:rowOff>46410</xdr:rowOff>
    </xdr:to>
    <xdr:sp macro="" textlink="">
      <xdr:nvSpPr>
        <xdr:cNvPr id="30" name="Prostokąt: zaokrąglone rogi 29">
          <a:extLst>
            <a:ext uri="{FF2B5EF4-FFF2-40B4-BE49-F238E27FC236}">
              <a16:creationId xmlns:a16="http://schemas.microsoft.com/office/drawing/2014/main" id="{DE867721-56CD-4BBD-B071-28B9B643B811}"/>
            </a:ext>
          </a:extLst>
        </xdr:cNvPr>
        <xdr:cNvSpPr/>
      </xdr:nvSpPr>
      <xdr:spPr>
        <a:xfrm>
          <a:off x="842946" y="101776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56</xdr:row>
      <xdr:rowOff>146600</xdr:rowOff>
    </xdr:from>
    <xdr:to>
      <xdr:col>3</xdr:col>
      <xdr:colOff>1176096</xdr:colOff>
      <xdr:row>58</xdr:row>
      <xdr:rowOff>105475</xdr:rowOff>
    </xdr:to>
    <xdr:sp macro="" textlink="">
      <xdr:nvSpPr>
        <xdr:cNvPr id="31" name="Prostokąt: zaokrąglone rogi 30">
          <a:extLst>
            <a:ext uri="{FF2B5EF4-FFF2-40B4-BE49-F238E27FC236}">
              <a16:creationId xmlns:a16="http://schemas.microsoft.com/office/drawing/2014/main" id="{089545BD-1DA0-4D11-BB11-9949AEF82A21}"/>
            </a:ext>
          </a:extLst>
        </xdr:cNvPr>
        <xdr:cNvSpPr/>
      </xdr:nvSpPr>
      <xdr:spPr>
        <a:xfrm>
          <a:off x="842946" y="10973350"/>
          <a:ext cx="1800000" cy="327175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CIĘŻAROWE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46</xdr:row>
      <xdr:rowOff>1046</xdr:rowOff>
    </xdr:from>
    <xdr:to>
      <xdr:col>4</xdr:col>
      <xdr:colOff>904654</xdr:colOff>
      <xdr:row>47</xdr:row>
      <xdr:rowOff>142483</xdr:rowOff>
    </xdr:to>
    <xdr:sp macro="" textlink="">
      <xdr:nvSpPr>
        <xdr:cNvPr id="32" name="Prostokąt: zaokrąglone rogi 31">
          <a:extLst>
            <a:ext uri="{FF2B5EF4-FFF2-40B4-BE49-F238E27FC236}">
              <a16:creationId xmlns:a16="http://schemas.microsoft.com/office/drawing/2014/main" id="{C22EDA8B-AEFF-4F04-8A96-9B61E0AF703F}"/>
            </a:ext>
          </a:extLst>
        </xdr:cNvPr>
        <xdr:cNvSpPr/>
      </xdr:nvSpPr>
      <xdr:spPr>
        <a:xfrm>
          <a:off x="2995337" y="89862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07/2026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46</xdr:row>
      <xdr:rowOff>1046</xdr:rowOff>
    </xdr:from>
    <xdr:to>
      <xdr:col>6</xdr:col>
      <xdr:colOff>589718</xdr:colOff>
      <xdr:row>47</xdr:row>
      <xdr:rowOff>142483</xdr:rowOff>
    </xdr:to>
    <xdr:sp macro="" textlink="">
      <xdr:nvSpPr>
        <xdr:cNvPr id="33" name="Prostokąt: zaokrąglone rogi 32">
          <a:extLst>
            <a:ext uri="{FF2B5EF4-FFF2-40B4-BE49-F238E27FC236}">
              <a16:creationId xmlns:a16="http://schemas.microsoft.com/office/drawing/2014/main" id="{EA28D272-7CA7-4EBA-9AEA-C45789527C8D}"/>
            </a:ext>
          </a:extLst>
        </xdr:cNvPr>
        <xdr:cNvSpPr/>
      </xdr:nvSpPr>
      <xdr:spPr>
        <a:xfrm>
          <a:off x="4741330" y="8986296"/>
          <a:ext cx="1258588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01-07/2026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55</xdr:row>
      <xdr:rowOff>96505</xdr:rowOff>
    </xdr:from>
    <xdr:to>
      <xdr:col>6</xdr:col>
      <xdr:colOff>732905</xdr:colOff>
      <xdr:row>55</xdr:row>
      <xdr:rowOff>96505</xdr:rowOff>
    </xdr:to>
    <xdr:cxnSp macro="">
      <xdr:nvCxnSpPr>
        <xdr:cNvPr id="34" name="Łącznik prosty 33">
          <a:extLst>
            <a:ext uri="{FF2B5EF4-FFF2-40B4-BE49-F238E27FC236}">
              <a16:creationId xmlns:a16="http://schemas.microsoft.com/office/drawing/2014/main" id="{93861A3C-1234-4050-9B5C-A7D5705DDA4D}"/>
            </a:ext>
          </a:extLst>
        </xdr:cNvPr>
        <xdr:cNvCxnSpPr/>
      </xdr:nvCxnSpPr>
      <xdr:spPr>
        <a:xfrm>
          <a:off x="776283" y="107391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381000</xdr:colOff>
      <xdr:row>44</xdr:row>
      <xdr:rowOff>107156</xdr:rowOff>
    </xdr:from>
    <xdr:to>
      <xdr:col>17</xdr:col>
      <xdr:colOff>333375</xdr:colOff>
      <xdr:row>54</xdr:row>
      <xdr:rowOff>158749</xdr:rowOff>
    </xdr:to>
    <xdr:sp macro="" textlink="">
      <xdr:nvSpPr>
        <xdr:cNvPr id="35" name="Strzałka: pagon 34">
          <a:extLst>
            <a:ext uri="{FF2B5EF4-FFF2-40B4-BE49-F238E27FC236}">
              <a16:creationId xmlns:a16="http://schemas.microsoft.com/office/drawing/2014/main" id="{2C24660A-7019-4966-AD4F-85454E2C7D18}"/>
            </a:ext>
          </a:extLst>
        </xdr:cNvPr>
        <xdr:cNvSpPr/>
      </xdr:nvSpPr>
      <xdr:spPr>
        <a:xfrm>
          <a:off x="12426950" y="8724106"/>
          <a:ext cx="561975" cy="1893093"/>
        </a:xfrm>
        <a:prstGeom prst="chevron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1515103</xdr:colOff>
      <xdr:row>42</xdr:row>
      <xdr:rowOff>127009</xdr:rowOff>
    </xdr:from>
    <xdr:to>
      <xdr:col>6</xdr:col>
      <xdr:colOff>627940</xdr:colOff>
      <xdr:row>45</xdr:row>
      <xdr:rowOff>83321</xdr:rowOff>
    </xdr:to>
    <xdr:sp macro="" textlink="">
      <xdr:nvSpPr>
        <xdr:cNvPr id="36" name="Prostokąt: zaokrąglone rogi 35">
          <a:extLst>
            <a:ext uri="{FF2B5EF4-FFF2-40B4-BE49-F238E27FC236}">
              <a16:creationId xmlns:a16="http://schemas.microsoft.com/office/drawing/2014/main" id="{8E22A9C6-062D-4856-A4EC-014D3F93E968}"/>
            </a:ext>
          </a:extLst>
        </xdr:cNvPr>
        <xdr:cNvSpPr/>
      </xdr:nvSpPr>
      <xdr:spPr>
        <a:xfrm>
          <a:off x="2986186" y="8646592"/>
          <a:ext cx="2880504" cy="52781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233346</xdr:colOff>
      <xdr:row>42</xdr:row>
      <xdr:rowOff>147810</xdr:rowOff>
    </xdr:from>
    <xdr:to>
      <xdr:col>3</xdr:col>
      <xdr:colOff>1176024</xdr:colOff>
      <xdr:row>47</xdr:row>
      <xdr:rowOff>141111</xdr:rowOff>
    </xdr:to>
    <xdr:sp macro="" textlink="">
      <xdr:nvSpPr>
        <xdr:cNvPr id="41" name="Prostokąt: zaokrąglone rogi 40">
          <a:extLst>
            <a:ext uri="{FF2B5EF4-FFF2-40B4-BE49-F238E27FC236}">
              <a16:creationId xmlns:a16="http://schemas.microsoft.com/office/drawing/2014/main" id="{70F48AEB-20D2-4C7E-BFF5-E41C44F6375C}"/>
            </a:ext>
          </a:extLst>
        </xdr:cNvPr>
        <xdr:cNvSpPr/>
      </xdr:nvSpPr>
      <xdr:spPr>
        <a:xfrm>
          <a:off x="842946" y="8396460"/>
          <a:ext cx="1799928" cy="91405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>
              <a:solidFill>
                <a:schemeClr val="bg1"/>
              </a:solidFill>
              <a:latin typeface="Arial"/>
              <a:cs typeface="Arial"/>
            </a:rPr>
            <a:t>1,8 </a:t>
          </a:r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MLD ZŁ 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w 07/2026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892528</xdr:colOff>
      <xdr:row>42</xdr:row>
      <xdr:rowOff>127009</xdr:rowOff>
    </xdr:from>
    <xdr:to>
      <xdr:col>10</xdr:col>
      <xdr:colOff>697089</xdr:colOff>
      <xdr:row>58</xdr:row>
      <xdr:rowOff>129831</xdr:rowOff>
    </xdr:to>
    <xdr:graphicFrame macro="">
      <xdr:nvGraphicFramePr>
        <xdr:cNvPr id="42" name="Wykres 41">
          <a:extLst>
            <a:ext uri="{FF2B5EF4-FFF2-40B4-BE49-F238E27FC236}">
              <a16:creationId xmlns:a16="http://schemas.microsoft.com/office/drawing/2014/main" id="{C8ADEA18-C831-402A-85EF-9FE97171E65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130527</xdr:colOff>
      <xdr:row>42</xdr:row>
      <xdr:rowOff>127009</xdr:rowOff>
    </xdr:from>
    <xdr:to>
      <xdr:col>14</xdr:col>
      <xdr:colOff>603249</xdr:colOff>
      <xdr:row>58</xdr:row>
      <xdr:rowOff>129831</xdr:rowOff>
    </xdr:to>
    <xdr:graphicFrame macro="">
      <xdr:nvGraphicFramePr>
        <xdr:cNvPr id="43" name="Wykres 42">
          <a:extLst>
            <a:ext uri="{FF2B5EF4-FFF2-40B4-BE49-F238E27FC236}">
              <a16:creationId xmlns:a16="http://schemas.microsoft.com/office/drawing/2014/main" id="{1E5F4B81-05F3-447A-83E8-24F3E9243AA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1528487</xdr:colOff>
      <xdr:row>81</xdr:row>
      <xdr:rowOff>146047</xdr:rowOff>
    </xdr:from>
    <xdr:to>
      <xdr:col>4</xdr:col>
      <xdr:colOff>904654</xdr:colOff>
      <xdr:row>83</xdr:row>
      <xdr:rowOff>104922</xdr:rowOff>
    </xdr:to>
    <xdr:sp macro="" textlink="'szacunek rynku_07 2026'!K47">
      <xdr:nvSpPr>
        <xdr:cNvPr id="44" name="Prostokąt: zaokrąglone rogi 43">
          <a:extLst>
            <a:ext uri="{FF2B5EF4-FFF2-40B4-BE49-F238E27FC236}">
              <a16:creationId xmlns:a16="http://schemas.microsoft.com/office/drawing/2014/main" id="{CAEC2029-F76C-466B-B13C-14B33970BB83}"/>
            </a:ext>
          </a:extLst>
        </xdr:cNvPr>
        <xdr:cNvSpPr/>
      </xdr:nvSpPr>
      <xdr:spPr>
        <a:xfrm>
          <a:off x="2995337" y="16217897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6F25AEB-CEF3-4C5F-981A-E2BCF281704E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18,2%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85</xdr:row>
      <xdr:rowOff>87536</xdr:rowOff>
    </xdr:from>
    <xdr:to>
      <xdr:col>4</xdr:col>
      <xdr:colOff>904654</xdr:colOff>
      <xdr:row>87</xdr:row>
      <xdr:rowOff>46411</xdr:rowOff>
    </xdr:to>
    <xdr:sp macro="" textlink="'szacunek rynku_07 2026'!K74">
      <xdr:nvSpPr>
        <xdr:cNvPr id="45" name="Prostokąt: zaokrąglone rogi 44">
          <a:extLst>
            <a:ext uri="{FF2B5EF4-FFF2-40B4-BE49-F238E27FC236}">
              <a16:creationId xmlns:a16="http://schemas.microsoft.com/office/drawing/2014/main" id="{4E926172-BC7E-455B-8601-F37F45496D75}"/>
            </a:ext>
          </a:extLst>
        </xdr:cNvPr>
        <xdr:cNvSpPr/>
      </xdr:nvSpPr>
      <xdr:spPr>
        <a:xfrm>
          <a:off x="2995337" y="16895986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47BBF63-4BDB-46D5-9770-2F276BE4B8D2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-10,8%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89</xdr:row>
      <xdr:rowOff>146601</xdr:rowOff>
    </xdr:from>
    <xdr:to>
      <xdr:col>4</xdr:col>
      <xdr:colOff>904654</xdr:colOff>
      <xdr:row>91</xdr:row>
      <xdr:rowOff>105476</xdr:rowOff>
    </xdr:to>
    <xdr:sp macro="" textlink="'szacunek rynku_07 2026'!K19">
      <xdr:nvSpPr>
        <xdr:cNvPr id="46" name="Prostokąt: zaokrąglone rogi 45">
          <a:extLst>
            <a:ext uri="{FF2B5EF4-FFF2-40B4-BE49-F238E27FC236}">
              <a16:creationId xmlns:a16="http://schemas.microsoft.com/office/drawing/2014/main" id="{E6382CDD-40E1-4EE8-84BD-D24225F36EB3}"/>
            </a:ext>
          </a:extLst>
        </xdr:cNvPr>
        <xdr:cNvSpPr/>
      </xdr:nvSpPr>
      <xdr:spPr>
        <a:xfrm>
          <a:off x="2995337" y="17691651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DD055CC-7499-468A-A517-237216389FE3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4,9%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348284</xdr:colOff>
      <xdr:row>89</xdr:row>
      <xdr:rowOff>129283</xdr:rowOff>
    </xdr:from>
    <xdr:to>
      <xdr:col>6</xdr:col>
      <xdr:colOff>578172</xdr:colOff>
      <xdr:row>91</xdr:row>
      <xdr:rowOff>88158</xdr:rowOff>
    </xdr:to>
    <xdr:sp macro="" textlink="'szacunek rynku_07 2026'!P19">
      <xdr:nvSpPr>
        <xdr:cNvPr id="47" name="Prostokąt: zaokrąglone rogi 46">
          <a:extLst>
            <a:ext uri="{FF2B5EF4-FFF2-40B4-BE49-F238E27FC236}">
              <a16:creationId xmlns:a16="http://schemas.microsoft.com/office/drawing/2014/main" id="{7E58DE3A-B11E-4421-9559-B455B8258780}"/>
            </a:ext>
          </a:extLst>
        </xdr:cNvPr>
        <xdr:cNvSpPr/>
      </xdr:nvSpPr>
      <xdr:spPr>
        <a:xfrm>
          <a:off x="4735557" y="17707238"/>
          <a:ext cx="1257433" cy="328329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3115371-7EEB-4C3D-9439-08D39CA34957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2,2%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85</xdr:row>
      <xdr:rowOff>87536</xdr:rowOff>
    </xdr:from>
    <xdr:to>
      <xdr:col>6</xdr:col>
      <xdr:colOff>589718</xdr:colOff>
      <xdr:row>87</xdr:row>
      <xdr:rowOff>46411</xdr:rowOff>
    </xdr:to>
    <xdr:sp macro="" textlink="'szacunek rynku_07 2026'!P74">
      <xdr:nvSpPr>
        <xdr:cNvPr id="48" name="Prostokąt: zaokrąglone rogi 47">
          <a:extLst>
            <a:ext uri="{FF2B5EF4-FFF2-40B4-BE49-F238E27FC236}">
              <a16:creationId xmlns:a16="http://schemas.microsoft.com/office/drawing/2014/main" id="{D3C41A55-01F7-4B54-B329-2FAB34963664}"/>
            </a:ext>
          </a:extLst>
        </xdr:cNvPr>
        <xdr:cNvSpPr/>
      </xdr:nvSpPr>
      <xdr:spPr>
        <a:xfrm>
          <a:off x="4741330" y="16895986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8B128060-C494-4D7E-B754-F6FC3E9CF6F2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-2,6%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81</xdr:row>
      <xdr:rowOff>146047</xdr:rowOff>
    </xdr:from>
    <xdr:to>
      <xdr:col>6</xdr:col>
      <xdr:colOff>589718</xdr:colOff>
      <xdr:row>83</xdr:row>
      <xdr:rowOff>104922</xdr:rowOff>
    </xdr:to>
    <xdr:sp macro="" textlink="'szacunek rynku_07 2026'!P47">
      <xdr:nvSpPr>
        <xdr:cNvPr id="49" name="Prostokąt: zaokrąglone rogi 48">
          <a:extLst>
            <a:ext uri="{FF2B5EF4-FFF2-40B4-BE49-F238E27FC236}">
              <a16:creationId xmlns:a16="http://schemas.microsoft.com/office/drawing/2014/main" id="{8CDF9F5E-16F6-470A-828B-6CB1C9597B4B}"/>
            </a:ext>
          </a:extLst>
        </xdr:cNvPr>
        <xdr:cNvSpPr/>
      </xdr:nvSpPr>
      <xdr:spPr>
        <a:xfrm>
          <a:off x="4741330" y="16217897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8F92823-E2B0-4EE5-A679-CA531B3FC695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5,5%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81</xdr:row>
      <xdr:rowOff>146046</xdr:rowOff>
    </xdr:from>
    <xdr:to>
      <xdr:col>3</xdr:col>
      <xdr:colOff>1176096</xdr:colOff>
      <xdr:row>83</xdr:row>
      <xdr:rowOff>104921</xdr:rowOff>
    </xdr:to>
    <xdr:sp macro="" textlink="">
      <xdr:nvSpPr>
        <xdr:cNvPr id="50" name="Prostokąt: zaokrąglone rogi 49">
          <a:extLst>
            <a:ext uri="{FF2B5EF4-FFF2-40B4-BE49-F238E27FC236}">
              <a16:creationId xmlns:a16="http://schemas.microsoft.com/office/drawing/2014/main" id="{00D6F899-AE17-4224-BF0D-506FCDD9E8B7}"/>
            </a:ext>
          </a:extLst>
        </xdr:cNvPr>
        <xdr:cNvSpPr/>
      </xdr:nvSpPr>
      <xdr:spPr>
        <a:xfrm>
          <a:off x="842946" y="162178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85</xdr:row>
      <xdr:rowOff>87535</xdr:rowOff>
    </xdr:from>
    <xdr:to>
      <xdr:col>3</xdr:col>
      <xdr:colOff>1176096</xdr:colOff>
      <xdr:row>87</xdr:row>
      <xdr:rowOff>46410</xdr:rowOff>
    </xdr:to>
    <xdr:sp macro="" textlink="">
      <xdr:nvSpPr>
        <xdr:cNvPr id="51" name="Prostokąt: zaokrąglone rogi 50">
          <a:extLst>
            <a:ext uri="{FF2B5EF4-FFF2-40B4-BE49-F238E27FC236}">
              <a16:creationId xmlns:a16="http://schemas.microsoft.com/office/drawing/2014/main" id="{DA2DC098-2C47-4677-8CDF-3BE0D429FCE1}"/>
            </a:ext>
          </a:extLst>
        </xdr:cNvPr>
        <xdr:cNvSpPr/>
      </xdr:nvSpPr>
      <xdr:spPr>
        <a:xfrm>
          <a:off x="842946" y="168959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89</xdr:row>
      <xdr:rowOff>146600</xdr:rowOff>
    </xdr:from>
    <xdr:to>
      <xdr:col>3</xdr:col>
      <xdr:colOff>1176096</xdr:colOff>
      <xdr:row>91</xdr:row>
      <xdr:rowOff>105475</xdr:rowOff>
    </xdr:to>
    <xdr:sp macro="" textlink="">
      <xdr:nvSpPr>
        <xdr:cNvPr id="52" name="Prostokąt: zaokrąglone rogi 51">
          <a:extLst>
            <a:ext uri="{FF2B5EF4-FFF2-40B4-BE49-F238E27FC236}">
              <a16:creationId xmlns:a16="http://schemas.microsoft.com/office/drawing/2014/main" id="{2E53F588-79A1-4011-B4B0-20185AD0922A}"/>
            </a:ext>
          </a:extLst>
        </xdr:cNvPr>
        <xdr:cNvSpPr/>
      </xdr:nvSpPr>
      <xdr:spPr>
        <a:xfrm>
          <a:off x="842946" y="17691650"/>
          <a:ext cx="1800000" cy="327175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MASZYNY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79</xdr:row>
      <xdr:rowOff>1046</xdr:rowOff>
    </xdr:from>
    <xdr:to>
      <xdr:col>4</xdr:col>
      <xdr:colOff>904654</xdr:colOff>
      <xdr:row>80</xdr:row>
      <xdr:rowOff>142483</xdr:rowOff>
    </xdr:to>
    <xdr:sp macro="" textlink="">
      <xdr:nvSpPr>
        <xdr:cNvPr id="53" name="Prostokąt: zaokrąglone rogi 52">
          <a:extLst>
            <a:ext uri="{FF2B5EF4-FFF2-40B4-BE49-F238E27FC236}">
              <a16:creationId xmlns:a16="http://schemas.microsoft.com/office/drawing/2014/main" id="{264C9F64-8858-44B8-9A88-182051CC9E6F}"/>
            </a:ext>
          </a:extLst>
        </xdr:cNvPr>
        <xdr:cNvSpPr/>
      </xdr:nvSpPr>
      <xdr:spPr>
        <a:xfrm>
          <a:off x="2995337" y="157045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07/2026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79</xdr:row>
      <xdr:rowOff>1046</xdr:rowOff>
    </xdr:from>
    <xdr:to>
      <xdr:col>6</xdr:col>
      <xdr:colOff>589718</xdr:colOff>
      <xdr:row>80</xdr:row>
      <xdr:rowOff>142483</xdr:rowOff>
    </xdr:to>
    <xdr:sp macro="" textlink="">
      <xdr:nvSpPr>
        <xdr:cNvPr id="54" name="Prostokąt: zaokrąglone rogi 53">
          <a:extLst>
            <a:ext uri="{FF2B5EF4-FFF2-40B4-BE49-F238E27FC236}">
              <a16:creationId xmlns:a16="http://schemas.microsoft.com/office/drawing/2014/main" id="{7731A560-7308-44A2-B386-5AC47DAB7F4B}"/>
            </a:ext>
          </a:extLst>
        </xdr:cNvPr>
        <xdr:cNvSpPr/>
      </xdr:nvSpPr>
      <xdr:spPr>
        <a:xfrm>
          <a:off x="4741330" y="15704596"/>
          <a:ext cx="1258588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01-07/2026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88</xdr:row>
      <xdr:rowOff>96505</xdr:rowOff>
    </xdr:from>
    <xdr:to>
      <xdr:col>6</xdr:col>
      <xdr:colOff>732905</xdr:colOff>
      <xdr:row>88</xdr:row>
      <xdr:rowOff>96505</xdr:rowOff>
    </xdr:to>
    <xdr:cxnSp macro="">
      <xdr:nvCxnSpPr>
        <xdr:cNvPr id="55" name="Łącznik prosty 54">
          <a:extLst>
            <a:ext uri="{FF2B5EF4-FFF2-40B4-BE49-F238E27FC236}">
              <a16:creationId xmlns:a16="http://schemas.microsoft.com/office/drawing/2014/main" id="{D630C114-E832-4BFD-91D2-F6F2EFDBD692}"/>
            </a:ext>
          </a:extLst>
        </xdr:cNvPr>
        <xdr:cNvCxnSpPr/>
      </xdr:nvCxnSpPr>
      <xdr:spPr>
        <a:xfrm>
          <a:off x="776283" y="174574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381000</xdr:colOff>
      <xdr:row>77</xdr:row>
      <xdr:rowOff>107156</xdr:rowOff>
    </xdr:from>
    <xdr:to>
      <xdr:col>17</xdr:col>
      <xdr:colOff>333375</xdr:colOff>
      <xdr:row>87</xdr:row>
      <xdr:rowOff>158749</xdr:rowOff>
    </xdr:to>
    <xdr:sp macro="" textlink="">
      <xdr:nvSpPr>
        <xdr:cNvPr id="56" name="Strzałka: pagon 55">
          <a:extLst>
            <a:ext uri="{FF2B5EF4-FFF2-40B4-BE49-F238E27FC236}">
              <a16:creationId xmlns:a16="http://schemas.microsoft.com/office/drawing/2014/main" id="{956D35E7-4EE5-49D1-835F-4EDA6F6EAD6F}"/>
            </a:ext>
          </a:extLst>
        </xdr:cNvPr>
        <xdr:cNvSpPr/>
      </xdr:nvSpPr>
      <xdr:spPr>
        <a:xfrm>
          <a:off x="12426950" y="15442406"/>
          <a:ext cx="561975" cy="1893093"/>
        </a:xfrm>
        <a:prstGeom prst="chevron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1515103</xdr:colOff>
      <xdr:row>75</xdr:row>
      <xdr:rowOff>127009</xdr:rowOff>
    </xdr:from>
    <xdr:to>
      <xdr:col>6</xdr:col>
      <xdr:colOff>627940</xdr:colOff>
      <xdr:row>78</xdr:row>
      <xdr:rowOff>83321</xdr:rowOff>
    </xdr:to>
    <xdr:sp macro="" textlink="">
      <xdr:nvSpPr>
        <xdr:cNvPr id="57" name="Prostokąt: zaokrąglone rogi 56">
          <a:extLst>
            <a:ext uri="{FF2B5EF4-FFF2-40B4-BE49-F238E27FC236}">
              <a16:creationId xmlns:a16="http://schemas.microsoft.com/office/drawing/2014/main" id="{CF834333-7883-4366-B3C7-2282A33BA1BE}"/>
            </a:ext>
          </a:extLst>
        </xdr:cNvPr>
        <xdr:cNvSpPr/>
      </xdr:nvSpPr>
      <xdr:spPr>
        <a:xfrm>
          <a:off x="2986186" y="15800926"/>
          <a:ext cx="2880504" cy="52781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233346</xdr:colOff>
      <xdr:row>75</xdr:row>
      <xdr:rowOff>147810</xdr:rowOff>
    </xdr:from>
    <xdr:to>
      <xdr:col>3</xdr:col>
      <xdr:colOff>1176024</xdr:colOff>
      <xdr:row>80</xdr:row>
      <xdr:rowOff>141111</xdr:rowOff>
    </xdr:to>
    <xdr:sp macro="" textlink="">
      <xdr:nvSpPr>
        <xdr:cNvPr id="62" name="Prostokąt: zaokrąglone rogi 61">
          <a:extLst>
            <a:ext uri="{FF2B5EF4-FFF2-40B4-BE49-F238E27FC236}">
              <a16:creationId xmlns:a16="http://schemas.microsoft.com/office/drawing/2014/main" id="{FA984F76-6B25-4108-AB51-E66B8A971481}"/>
            </a:ext>
          </a:extLst>
        </xdr:cNvPr>
        <xdr:cNvSpPr/>
      </xdr:nvSpPr>
      <xdr:spPr>
        <a:xfrm>
          <a:off x="842946" y="15114760"/>
          <a:ext cx="1799928" cy="91405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 2,5 MLD ZŁ 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w 07/2026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860778</xdr:colOff>
      <xdr:row>75</xdr:row>
      <xdr:rowOff>127009</xdr:rowOff>
    </xdr:from>
    <xdr:to>
      <xdr:col>10</xdr:col>
      <xdr:colOff>684389</xdr:colOff>
      <xdr:row>91</xdr:row>
      <xdr:rowOff>129831</xdr:rowOff>
    </xdr:to>
    <xdr:graphicFrame macro="">
      <xdr:nvGraphicFramePr>
        <xdr:cNvPr id="63" name="Wykres 62">
          <a:extLst>
            <a:ext uri="{FF2B5EF4-FFF2-40B4-BE49-F238E27FC236}">
              <a16:creationId xmlns:a16="http://schemas.microsoft.com/office/drawing/2014/main" id="{9EE8DF27-745C-49F6-A9E7-225E1D5CF65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11</xdr:col>
      <xdr:colOff>98777</xdr:colOff>
      <xdr:row>75</xdr:row>
      <xdr:rowOff>127009</xdr:rowOff>
    </xdr:from>
    <xdr:to>
      <xdr:col>14</xdr:col>
      <xdr:colOff>571499</xdr:colOff>
      <xdr:row>91</xdr:row>
      <xdr:rowOff>129831</xdr:rowOff>
    </xdr:to>
    <xdr:graphicFrame macro="">
      <xdr:nvGraphicFramePr>
        <xdr:cNvPr id="64" name="Wykres 63">
          <a:extLst>
            <a:ext uri="{FF2B5EF4-FFF2-40B4-BE49-F238E27FC236}">
              <a16:creationId xmlns:a16="http://schemas.microsoft.com/office/drawing/2014/main" id="{31B8D789-12EE-41FF-884D-378D91F0222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2</xdr:col>
      <xdr:colOff>176391</xdr:colOff>
      <xdr:row>5</xdr:row>
      <xdr:rowOff>56444</xdr:rowOff>
    </xdr:from>
    <xdr:to>
      <xdr:col>3</xdr:col>
      <xdr:colOff>545985</xdr:colOff>
      <xdr:row>5</xdr:row>
      <xdr:rowOff>740833</xdr:rowOff>
    </xdr:to>
    <xdr:pic>
      <xdr:nvPicPr>
        <xdr:cNvPr id="65" name="Obraz 64">
          <a:extLst>
            <a:ext uri="{FF2B5EF4-FFF2-40B4-BE49-F238E27FC236}">
              <a16:creationId xmlns:a16="http://schemas.microsoft.com/office/drawing/2014/main" id="{DCCBD6F4-ABC0-4109-92C2-81D17EDED7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clrChange>
            <a:clrFrom>
              <a:srgbClr val="000000">
                <a:alpha val="0"/>
              </a:srgbClr>
            </a:clrFrom>
            <a:clrTo>
              <a:srgbClr val="000000">
                <a:alpha val="0"/>
              </a:srgbClr>
            </a:clrTo>
          </a:clrChange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3641" y="621594"/>
          <a:ext cx="979194" cy="684389"/>
        </a:xfrm>
        <a:prstGeom prst="rect">
          <a:avLst/>
        </a:prstGeom>
        <a:solidFill>
          <a:srgbClr val="0C35E2"/>
        </a:solidFill>
        <a:ln w="9525">
          <a:solidFill>
            <a:srgbClr val="0C35E2"/>
          </a:solidFill>
          <a:miter lim="800000"/>
          <a:headEnd/>
          <a:tailEnd/>
        </a:ln>
      </xdr:spPr>
    </xdr:pic>
    <xdr:clientData/>
  </xdr:twoCellAnchor>
  <xdr:twoCellAnchor editAs="oneCell">
    <xdr:from>
      <xdr:col>2</xdr:col>
      <xdr:colOff>165100</xdr:colOff>
      <xdr:row>40</xdr:row>
      <xdr:rowOff>16935</xdr:rowOff>
    </xdr:from>
    <xdr:to>
      <xdr:col>3</xdr:col>
      <xdr:colOff>475457</xdr:colOff>
      <xdr:row>40</xdr:row>
      <xdr:rowOff>766235</xdr:rowOff>
    </xdr:to>
    <xdr:pic>
      <xdr:nvPicPr>
        <xdr:cNvPr id="66" name="Obraz 65">
          <a:extLst>
            <a:ext uri="{FF2B5EF4-FFF2-40B4-BE49-F238E27FC236}">
              <a16:creationId xmlns:a16="http://schemas.microsoft.com/office/drawing/2014/main" id="{4009C7C7-B019-4BD1-962C-5BDA4F2410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2350" y="7300385"/>
          <a:ext cx="919957" cy="749300"/>
        </a:xfrm>
        <a:prstGeom prst="rect">
          <a:avLst/>
        </a:prstGeom>
        <a:solidFill>
          <a:srgbClr val="0C35E2"/>
        </a:solidFill>
        <a:ln w="9525">
          <a:solidFill>
            <a:srgbClr val="0C35E2"/>
          </a:solidFill>
          <a:miter lim="800000"/>
          <a:headEnd/>
          <a:tailEnd/>
        </a:ln>
      </xdr:spPr>
    </xdr:pic>
    <xdr:clientData/>
  </xdr:twoCellAnchor>
  <xdr:twoCellAnchor editAs="oneCell">
    <xdr:from>
      <xdr:col>2</xdr:col>
      <xdr:colOff>283633</xdr:colOff>
      <xdr:row>73</xdr:row>
      <xdr:rowOff>80433</xdr:rowOff>
    </xdr:from>
    <xdr:to>
      <xdr:col>3</xdr:col>
      <xdr:colOff>317500</xdr:colOff>
      <xdr:row>73</xdr:row>
      <xdr:rowOff>723900</xdr:rowOff>
    </xdr:to>
    <xdr:pic>
      <xdr:nvPicPr>
        <xdr:cNvPr id="67" name="Obraz 66">
          <a:extLst>
            <a:ext uri="{FF2B5EF4-FFF2-40B4-BE49-F238E27FC236}">
              <a16:creationId xmlns:a16="http://schemas.microsoft.com/office/drawing/2014/main" id="{F8EE0327-05C1-4805-A82C-95B365BCF7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lum bright="70000" contrast="-70000"/>
        </a:blip>
        <a:stretch>
          <a:fillRect/>
        </a:stretch>
      </xdr:blipFill>
      <xdr:spPr>
        <a:xfrm>
          <a:off x="1140883" y="14082183"/>
          <a:ext cx="643467" cy="643467"/>
        </a:xfrm>
        <a:prstGeom prst="rect">
          <a:avLst/>
        </a:prstGeom>
        <a:solidFill>
          <a:srgbClr val="0C35E2"/>
        </a:solidFill>
        <a:ln>
          <a:solidFill>
            <a:srgbClr val="0C35E2"/>
          </a:solidFill>
        </a:ln>
      </xdr:spPr>
    </xdr:pic>
    <xdr:clientData/>
  </xdr:twoCellAnchor>
  <xdr:twoCellAnchor>
    <xdr:from>
      <xdr:col>3</xdr:col>
      <xdr:colOff>1528487</xdr:colOff>
      <xdr:row>117</xdr:row>
      <xdr:rowOff>146047</xdr:rowOff>
    </xdr:from>
    <xdr:to>
      <xdr:col>4</xdr:col>
      <xdr:colOff>904654</xdr:colOff>
      <xdr:row>119</xdr:row>
      <xdr:rowOff>104922</xdr:rowOff>
    </xdr:to>
    <xdr:sp macro="" textlink="'szacunek rynku_07 2026'!K55">
      <xdr:nvSpPr>
        <xdr:cNvPr id="68" name="Prostokąt: zaokrąglone rogi 67">
          <a:extLst>
            <a:ext uri="{FF2B5EF4-FFF2-40B4-BE49-F238E27FC236}">
              <a16:creationId xmlns:a16="http://schemas.microsoft.com/office/drawing/2014/main" id="{A44C9057-C110-4CBE-886E-E520574B4DA9}"/>
            </a:ext>
          </a:extLst>
        </xdr:cNvPr>
        <xdr:cNvSpPr/>
      </xdr:nvSpPr>
      <xdr:spPr>
        <a:xfrm>
          <a:off x="2995337" y="22936197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24944390-BB91-4CF9-AA40-8853640B19E2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4,7%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121</xdr:row>
      <xdr:rowOff>87536</xdr:rowOff>
    </xdr:from>
    <xdr:to>
      <xdr:col>4</xdr:col>
      <xdr:colOff>904654</xdr:colOff>
      <xdr:row>123</xdr:row>
      <xdr:rowOff>46411</xdr:rowOff>
    </xdr:to>
    <xdr:sp macro="" textlink="'szacunek rynku_07 2026'!K82">
      <xdr:nvSpPr>
        <xdr:cNvPr id="69" name="Prostokąt: zaokrąglone rogi 68">
          <a:extLst>
            <a:ext uri="{FF2B5EF4-FFF2-40B4-BE49-F238E27FC236}">
              <a16:creationId xmlns:a16="http://schemas.microsoft.com/office/drawing/2014/main" id="{5FFBC3A7-5B04-4BE7-A9E2-CB8E2740BB5D}"/>
            </a:ext>
          </a:extLst>
        </xdr:cNvPr>
        <xdr:cNvSpPr/>
      </xdr:nvSpPr>
      <xdr:spPr>
        <a:xfrm>
          <a:off x="2995337" y="23614286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76620D7-5EB3-4338-B8F7-08804CDE3E26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12,4%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125</xdr:row>
      <xdr:rowOff>146601</xdr:rowOff>
    </xdr:from>
    <xdr:to>
      <xdr:col>4</xdr:col>
      <xdr:colOff>904654</xdr:colOff>
      <xdr:row>127</xdr:row>
      <xdr:rowOff>105476</xdr:rowOff>
    </xdr:to>
    <xdr:sp macro="" textlink="'szacunek rynku_07 2026'!K27">
      <xdr:nvSpPr>
        <xdr:cNvPr id="70" name="Prostokąt: zaokrąglone rogi 69">
          <a:extLst>
            <a:ext uri="{FF2B5EF4-FFF2-40B4-BE49-F238E27FC236}">
              <a16:creationId xmlns:a16="http://schemas.microsoft.com/office/drawing/2014/main" id="{5ED5C755-118A-4438-99D6-9A5F43452D54}"/>
            </a:ext>
          </a:extLst>
        </xdr:cNvPr>
        <xdr:cNvSpPr/>
      </xdr:nvSpPr>
      <xdr:spPr>
        <a:xfrm>
          <a:off x="2995337" y="24409951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61F5C138-9472-4EED-8266-97A5C471A241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6,0%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359830</xdr:colOff>
      <xdr:row>125</xdr:row>
      <xdr:rowOff>146601</xdr:rowOff>
    </xdr:from>
    <xdr:to>
      <xdr:col>6</xdr:col>
      <xdr:colOff>589718</xdr:colOff>
      <xdr:row>127</xdr:row>
      <xdr:rowOff>105476</xdr:rowOff>
    </xdr:to>
    <xdr:sp macro="" textlink="'szacunek rynku_07 2026'!P27">
      <xdr:nvSpPr>
        <xdr:cNvPr id="71" name="Prostokąt: zaokrąglone rogi 70">
          <a:extLst>
            <a:ext uri="{FF2B5EF4-FFF2-40B4-BE49-F238E27FC236}">
              <a16:creationId xmlns:a16="http://schemas.microsoft.com/office/drawing/2014/main" id="{373C9649-BD7F-4068-8466-1632AF8194D7}"/>
            </a:ext>
          </a:extLst>
        </xdr:cNvPr>
        <xdr:cNvSpPr/>
      </xdr:nvSpPr>
      <xdr:spPr>
        <a:xfrm>
          <a:off x="4741330" y="24409951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5E3BCFBF-3AEB-4F78-91CB-A4BFF577BC24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8,9%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121</xdr:row>
      <xdr:rowOff>87536</xdr:rowOff>
    </xdr:from>
    <xdr:to>
      <xdr:col>6</xdr:col>
      <xdr:colOff>589718</xdr:colOff>
      <xdr:row>123</xdr:row>
      <xdr:rowOff>46411</xdr:rowOff>
    </xdr:to>
    <xdr:sp macro="" textlink="'szacunek rynku_07 2026'!P82">
      <xdr:nvSpPr>
        <xdr:cNvPr id="72" name="Prostokąt: zaokrąglone rogi 71">
          <a:extLst>
            <a:ext uri="{FF2B5EF4-FFF2-40B4-BE49-F238E27FC236}">
              <a16:creationId xmlns:a16="http://schemas.microsoft.com/office/drawing/2014/main" id="{041FD645-ECD6-4476-BC11-8301D1E67F33}"/>
            </a:ext>
          </a:extLst>
        </xdr:cNvPr>
        <xdr:cNvSpPr/>
      </xdr:nvSpPr>
      <xdr:spPr>
        <a:xfrm>
          <a:off x="4741330" y="23614286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EA6BD64-033B-446C-AD54-44EA7A309774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20,1%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117</xdr:row>
      <xdr:rowOff>146047</xdr:rowOff>
    </xdr:from>
    <xdr:to>
      <xdr:col>6</xdr:col>
      <xdr:colOff>589718</xdr:colOff>
      <xdr:row>119</xdr:row>
      <xdr:rowOff>104922</xdr:rowOff>
    </xdr:to>
    <xdr:sp macro="" textlink="'szacunek rynku_07 2026'!P55">
      <xdr:nvSpPr>
        <xdr:cNvPr id="73" name="Prostokąt: zaokrąglone rogi 72">
          <a:extLst>
            <a:ext uri="{FF2B5EF4-FFF2-40B4-BE49-F238E27FC236}">
              <a16:creationId xmlns:a16="http://schemas.microsoft.com/office/drawing/2014/main" id="{7EFCBF52-7ACF-4D76-8941-1CE3A6A2E2FA}"/>
            </a:ext>
          </a:extLst>
        </xdr:cNvPr>
        <xdr:cNvSpPr/>
      </xdr:nvSpPr>
      <xdr:spPr>
        <a:xfrm>
          <a:off x="4741330" y="22936197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BE663E3-8270-4822-A97C-92CA3532417B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7,0%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117</xdr:row>
      <xdr:rowOff>146046</xdr:rowOff>
    </xdr:from>
    <xdr:to>
      <xdr:col>3</xdr:col>
      <xdr:colOff>1176096</xdr:colOff>
      <xdr:row>119</xdr:row>
      <xdr:rowOff>104921</xdr:rowOff>
    </xdr:to>
    <xdr:sp macro="" textlink="">
      <xdr:nvSpPr>
        <xdr:cNvPr id="74" name="Prostokąt: zaokrąglone rogi 73">
          <a:extLst>
            <a:ext uri="{FF2B5EF4-FFF2-40B4-BE49-F238E27FC236}">
              <a16:creationId xmlns:a16="http://schemas.microsoft.com/office/drawing/2014/main" id="{A5D0E8F0-78FC-499F-AFE4-7B156A5720E3}"/>
            </a:ext>
          </a:extLst>
        </xdr:cNvPr>
        <xdr:cNvSpPr/>
      </xdr:nvSpPr>
      <xdr:spPr>
        <a:xfrm>
          <a:off x="842946" y="229361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121</xdr:row>
      <xdr:rowOff>87535</xdr:rowOff>
    </xdr:from>
    <xdr:to>
      <xdr:col>3</xdr:col>
      <xdr:colOff>1176096</xdr:colOff>
      <xdr:row>123</xdr:row>
      <xdr:rowOff>46410</xdr:rowOff>
    </xdr:to>
    <xdr:sp macro="" textlink="">
      <xdr:nvSpPr>
        <xdr:cNvPr id="75" name="Prostokąt: zaokrąglone rogi 74">
          <a:extLst>
            <a:ext uri="{FF2B5EF4-FFF2-40B4-BE49-F238E27FC236}">
              <a16:creationId xmlns:a16="http://schemas.microsoft.com/office/drawing/2014/main" id="{65B051CE-EB84-4FBB-9CD2-DA34C5C88C1E}"/>
            </a:ext>
          </a:extLst>
        </xdr:cNvPr>
        <xdr:cNvSpPr/>
      </xdr:nvSpPr>
      <xdr:spPr>
        <a:xfrm>
          <a:off x="842946" y="236142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125</xdr:row>
      <xdr:rowOff>10526</xdr:rowOff>
    </xdr:from>
    <xdr:to>
      <xdr:col>3</xdr:col>
      <xdr:colOff>1176096</xdr:colOff>
      <xdr:row>128</xdr:row>
      <xdr:rowOff>78240</xdr:rowOff>
    </xdr:to>
    <xdr:sp macro="" textlink="">
      <xdr:nvSpPr>
        <xdr:cNvPr id="76" name="Prostokąt: zaokrąglone rogi 75">
          <a:extLst>
            <a:ext uri="{FF2B5EF4-FFF2-40B4-BE49-F238E27FC236}">
              <a16:creationId xmlns:a16="http://schemas.microsoft.com/office/drawing/2014/main" id="{55B6E3A4-9556-4E79-B189-06D79B2561CF}"/>
            </a:ext>
          </a:extLst>
        </xdr:cNvPr>
        <xdr:cNvSpPr/>
      </xdr:nvSpPr>
      <xdr:spPr>
        <a:xfrm>
          <a:off x="842946" y="24273876"/>
          <a:ext cx="1800000" cy="620164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RUCHOMOŚCI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115</xdr:row>
      <xdr:rowOff>1046</xdr:rowOff>
    </xdr:from>
    <xdr:to>
      <xdr:col>4</xdr:col>
      <xdr:colOff>904654</xdr:colOff>
      <xdr:row>116</xdr:row>
      <xdr:rowOff>142483</xdr:rowOff>
    </xdr:to>
    <xdr:sp macro="" textlink="">
      <xdr:nvSpPr>
        <xdr:cNvPr id="77" name="Prostokąt: zaokrąglone rogi 76">
          <a:extLst>
            <a:ext uri="{FF2B5EF4-FFF2-40B4-BE49-F238E27FC236}">
              <a16:creationId xmlns:a16="http://schemas.microsoft.com/office/drawing/2014/main" id="{5ADB9B85-A005-43F8-B344-F710FC53F250}"/>
            </a:ext>
          </a:extLst>
        </xdr:cNvPr>
        <xdr:cNvSpPr/>
      </xdr:nvSpPr>
      <xdr:spPr>
        <a:xfrm>
          <a:off x="2995337" y="224228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07/2026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115</xdr:row>
      <xdr:rowOff>1046</xdr:rowOff>
    </xdr:from>
    <xdr:to>
      <xdr:col>6</xdr:col>
      <xdr:colOff>589718</xdr:colOff>
      <xdr:row>116</xdr:row>
      <xdr:rowOff>142483</xdr:rowOff>
    </xdr:to>
    <xdr:sp macro="" textlink="">
      <xdr:nvSpPr>
        <xdr:cNvPr id="78" name="Prostokąt: zaokrąglone rogi 77">
          <a:extLst>
            <a:ext uri="{FF2B5EF4-FFF2-40B4-BE49-F238E27FC236}">
              <a16:creationId xmlns:a16="http://schemas.microsoft.com/office/drawing/2014/main" id="{DF4557DE-0192-4A46-8E1A-14DD1C46C293}"/>
            </a:ext>
          </a:extLst>
        </xdr:cNvPr>
        <xdr:cNvSpPr/>
      </xdr:nvSpPr>
      <xdr:spPr>
        <a:xfrm>
          <a:off x="4741330" y="22422896"/>
          <a:ext cx="1258588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01-07/2026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124</xdr:row>
      <xdr:rowOff>96505</xdr:rowOff>
    </xdr:from>
    <xdr:to>
      <xdr:col>6</xdr:col>
      <xdr:colOff>732905</xdr:colOff>
      <xdr:row>124</xdr:row>
      <xdr:rowOff>96505</xdr:rowOff>
    </xdr:to>
    <xdr:cxnSp macro="">
      <xdr:nvCxnSpPr>
        <xdr:cNvPr id="79" name="Łącznik prosty 78">
          <a:extLst>
            <a:ext uri="{FF2B5EF4-FFF2-40B4-BE49-F238E27FC236}">
              <a16:creationId xmlns:a16="http://schemas.microsoft.com/office/drawing/2014/main" id="{AC6BC558-BF62-4DDB-B0CF-98E0F9268BE3}"/>
            </a:ext>
          </a:extLst>
        </xdr:cNvPr>
        <xdr:cNvCxnSpPr/>
      </xdr:nvCxnSpPr>
      <xdr:spPr>
        <a:xfrm>
          <a:off x="776283" y="241757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1515103</xdr:colOff>
      <xdr:row>111</xdr:row>
      <xdr:rowOff>127009</xdr:rowOff>
    </xdr:from>
    <xdr:to>
      <xdr:col>6</xdr:col>
      <xdr:colOff>627940</xdr:colOff>
      <xdr:row>114</xdr:row>
      <xdr:rowOff>83321</xdr:rowOff>
    </xdr:to>
    <xdr:sp macro="" textlink="">
      <xdr:nvSpPr>
        <xdr:cNvPr id="81" name="Prostokąt: zaokrąglone rogi 80">
          <a:extLst>
            <a:ext uri="{FF2B5EF4-FFF2-40B4-BE49-F238E27FC236}">
              <a16:creationId xmlns:a16="http://schemas.microsoft.com/office/drawing/2014/main" id="{30AD8F31-BFEE-46D5-BC7A-748BD7064460}"/>
            </a:ext>
          </a:extLst>
        </xdr:cNvPr>
        <xdr:cNvSpPr/>
      </xdr:nvSpPr>
      <xdr:spPr>
        <a:xfrm>
          <a:off x="2981953" y="21850359"/>
          <a:ext cx="3056187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233346</xdr:colOff>
      <xdr:row>111</xdr:row>
      <xdr:rowOff>147810</xdr:rowOff>
    </xdr:from>
    <xdr:to>
      <xdr:col>3</xdr:col>
      <xdr:colOff>1176024</xdr:colOff>
      <xdr:row>116</xdr:row>
      <xdr:rowOff>141111</xdr:rowOff>
    </xdr:to>
    <xdr:sp macro="" textlink="">
      <xdr:nvSpPr>
        <xdr:cNvPr id="86" name="Prostokąt: zaokrąglone rogi 85">
          <a:extLst>
            <a:ext uri="{FF2B5EF4-FFF2-40B4-BE49-F238E27FC236}">
              <a16:creationId xmlns:a16="http://schemas.microsoft.com/office/drawing/2014/main" id="{0EF66BCC-43D3-46EB-AD9E-7BC1E10E74E7}"/>
            </a:ext>
          </a:extLst>
        </xdr:cNvPr>
        <xdr:cNvSpPr/>
      </xdr:nvSpPr>
      <xdr:spPr>
        <a:xfrm>
          <a:off x="842946" y="21833060"/>
          <a:ext cx="1799928" cy="91405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10,9 MLD ZŁ 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w 07/2026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860778</xdr:colOff>
      <xdr:row>111</xdr:row>
      <xdr:rowOff>127009</xdr:rowOff>
    </xdr:from>
    <xdr:to>
      <xdr:col>10</xdr:col>
      <xdr:colOff>684389</xdr:colOff>
      <xdr:row>127</xdr:row>
      <xdr:rowOff>133233</xdr:rowOff>
    </xdr:to>
    <xdr:graphicFrame macro="">
      <xdr:nvGraphicFramePr>
        <xdr:cNvPr id="87" name="Wykres 86">
          <a:extLst>
            <a:ext uri="{FF2B5EF4-FFF2-40B4-BE49-F238E27FC236}">
              <a16:creationId xmlns:a16="http://schemas.microsoft.com/office/drawing/2014/main" id="{CC56E135-7039-4F17-9AE4-3B36706E92A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11</xdr:col>
      <xdr:colOff>98777</xdr:colOff>
      <xdr:row>111</xdr:row>
      <xdr:rowOff>127009</xdr:rowOff>
    </xdr:from>
    <xdr:to>
      <xdr:col>14</xdr:col>
      <xdr:colOff>571499</xdr:colOff>
      <xdr:row>127</xdr:row>
      <xdr:rowOff>133233</xdr:rowOff>
    </xdr:to>
    <xdr:graphicFrame macro="">
      <xdr:nvGraphicFramePr>
        <xdr:cNvPr id="88" name="Wykres 87">
          <a:extLst>
            <a:ext uri="{FF2B5EF4-FFF2-40B4-BE49-F238E27FC236}">
              <a16:creationId xmlns:a16="http://schemas.microsoft.com/office/drawing/2014/main" id="{C1D527FB-C9E8-4448-A751-C58469D73DD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19</xdr:col>
      <xdr:colOff>304784</xdr:colOff>
      <xdr:row>13</xdr:row>
      <xdr:rowOff>146047</xdr:rowOff>
    </xdr:from>
    <xdr:to>
      <xdr:col>20</xdr:col>
      <xdr:colOff>1493597</xdr:colOff>
      <xdr:row>15</xdr:row>
      <xdr:rowOff>104922</xdr:rowOff>
    </xdr:to>
    <xdr:sp macro="" textlink="">
      <xdr:nvSpPr>
        <xdr:cNvPr id="94" name="Prostokąt: zaokrąglone rogi 93">
          <a:extLst>
            <a:ext uri="{FF2B5EF4-FFF2-40B4-BE49-F238E27FC236}">
              <a16:creationId xmlns:a16="http://schemas.microsoft.com/office/drawing/2014/main" id="{4F168AAD-E302-4FCA-9B4C-1ECCBE66C21B}"/>
            </a:ext>
          </a:extLst>
        </xdr:cNvPr>
        <xdr:cNvSpPr/>
      </xdr:nvSpPr>
      <xdr:spPr>
        <a:xfrm>
          <a:off x="13821880" y="2765422"/>
          <a:ext cx="1800467" cy="323066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osobowe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304784</xdr:colOff>
      <xdr:row>17</xdr:row>
      <xdr:rowOff>87537</xdr:rowOff>
    </xdr:from>
    <xdr:to>
      <xdr:col>20</xdr:col>
      <xdr:colOff>1493597</xdr:colOff>
      <xdr:row>19</xdr:row>
      <xdr:rowOff>46411</xdr:rowOff>
    </xdr:to>
    <xdr:sp macro="" textlink="">
      <xdr:nvSpPr>
        <xdr:cNvPr id="95" name="Prostokąt: zaokrąglone rogi 94">
          <a:extLst>
            <a:ext uri="{FF2B5EF4-FFF2-40B4-BE49-F238E27FC236}">
              <a16:creationId xmlns:a16="http://schemas.microsoft.com/office/drawing/2014/main" id="{BB355AAC-7D26-4EE4-8A01-15CABEC4C8A8}"/>
            </a:ext>
          </a:extLst>
        </xdr:cNvPr>
        <xdr:cNvSpPr/>
      </xdr:nvSpPr>
      <xdr:spPr>
        <a:xfrm>
          <a:off x="13821880" y="3435294"/>
          <a:ext cx="1800467" cy="323066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dostawcze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1757897</xdr:colOff>
      <xdr:row>13</xdr:row>
      <xdr:rowOff>146047</xdr:rowOff>
    </xdr:from>
    <xdr:to>
      <xdr:col>22</xdr:col>
      <xdr:colOff>102189</xdr:colOff>
      <xdr:row>15</xdr:row>
      <xdr:rowOff>104922</xdr:rowOff>
    </xdr:to>
    <xdr:sp macro="" textlink="'szacunek rynku_07 2026'!K11">
      <xdr:nvSpPr>
        <xdr:cNvPr id="100" name="Prostokąt: zaokrąglone rogi 99">
          <a:extLst>
            <a:ext uri="{FF2B5EF4-FFF2-40B4-BE49-F238E27FC236}">
              <a16:creationId xmlns:a16="http://schemas.microsoft.com/office/drawing/2014/main" id="{27FF171B-0918-4730-82B1-5564B5E69757}"/>
            </a:ext>
          </a:extLst>
        </xdr:cNvPr>
        <xdr:cNvSpPr/>
      </xdr:nvSpPr>
      <xdr:spPr>
        <a:xfrm>
          <a:off x="15886647" y="2765422"/>
          <a:ext cx="1257821" cy="323066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E06333D-CD34-47D5-B10A-C0BDE34AE63B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5,5%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20</xdr:col>
      <xdr:colOff>1757897</xdr:colOff>
      <xdr:row>17</xdr:row>
      <xdr:rowOff>87537</xdr:rowOff>
    </xdr:from>
    <xdr:to>
      <xdr:col>22</xdr:col>
      <xdr:colOff>102189</xdr:colOff>
      <xdr:row>19</xdr:row>
      <xdr:rowOff>46411</xdr:rowOff>
    </xdr:to>
    <xdr:sp macro="" textlink="'szacunek rynku_07 2026'!K12">
      <xdr:nvSpPr>
        <xdr:cNvPr id="101" name="Prostokąt: zaokrąglone rogi 100">
          <a:extLst>
            <a:ext uri="{FF2B5EF4-FFF2-40B4-BE49-F238E27FC236}">
              <a16:creationId xmlns:a16="http://schemas.microsoft.com/office/drawing/2014/main" id="{01B3275F-C6F5-4E71-A727-93D83EE126E9}"/>
            </a:ext>
          </a:extLst>
        </xdr:cNvPr>
        <xdr:cNvSpPr/>
      </xdr:nvSpPr>
      <xdr:spPr>
        <a:xfrm>
          <a:off x="15912624" y="3464582"/>
          <a:ext cx="1259520" cy="328329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3FE5E2F0-0689-452B-A5AB-4C9750FCA0E6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8,2%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640379</xdr:colOff>
      <xdr:row>17</xdr:row>
      <xdr:rowOff>87537</xdr:rowOff>
    </xdr:from>
    <xdr:to>
      <xdr:col>24</xdr:col>
      <xdr:colOff>259079</xdr:colOff>
      <xdr:row>19</xdr:row>
      <xdr:rowOff>46411</xdr:rowOff>
    </xdr:to>
    <xdr:sp macro="" textlink="'szacunek rynku_07 2026'!P12">
      <xdr:nvSpPr>
        <xdr:cNvPr id="102" name="Prostokąt: zaokrąglone rogi 101">
          <a:extLst>
            <a:ext uri="{FF2B5EF4-FFF2-40B4-BE49-F238E27FC236}">
              <a16:creationId xmlns:a16="http://schemas.microsoft.com/office/drawing/2014/main" id="{D26C3606-65F3-4082-91D3-9201857F51EF}"/>
            </a:ext>
          </a:extLst>
        </xdr:cNvPr>
        <xdr:cNvSpPr/>
      </xdr:nvSpPr>
      <xdr:spPr>
        <a:xfrm>
          <a:off x="17682658" y="3435294"/>
          <a:ext cx="1257561" cy="32306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8C2E77D2-F49C-4788-AD61-C3E88F7D6819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10,5%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1757897</xdr:colOff>
      <xdr:row>11</xdr:row>
      <xdr:rowOff>1046</xdr:rowOff>
    </xdr:from>
    <xdr:to>
      <xdr:col>22</xdr:col>
      <xdr:colOff>102189</xdr:colOff>
      <xdr:row>12</xdr:row>
      <xdr:rowOff>142483</xdr:rowOff>
    </xdr:to>
    <xdr:sp macro="" textlink="">
      <xdr:nvSpPr>
        <xdr:cNvPr id="103" name="Prostokąt: zaokrąglone rogi 102">
          <a:extLst>
            <a:ext uri="{FF2B5EF4-FFF2-40B4-BE49-F238E27FC236}">
              <a16:creationId xmlns:a16="http://schemas.microsoft.com/office/drawing/2014/main" id="{B6132928-8F25-48FE-B559-AD4E4CF5387F}"/>
            </a:ext>
          </a:extLst>
        </xdr:cNvPr>
        <xdr:cNvSpPr/>
      </xdr:nvSpPr>
      <xdr:spPr>
        <a:xfrm>
          <a:off x="15886647" y="2256230"/>
          <a:ext cx="1257821" cy="323532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07/2026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22</xdr:col>
      <xdr:colOff>640379</xdr:colOff>
      <xdr:row>11</xdr:row>
      <xdr:rowOff>1046</xdr:rowOff>
    </xdr:from>
    <xdr:to>
      <xdr:col>24</xdr:col>
      <xdr:colOff>259079</xdr:colOff>
      <xdr:row>12</xdr:row>
      <xdr:rowOff>142483</xdr:rowOff>
    </xdr:to>
    <xdr:sp macro="" textlink="">
      <xdr:nvSpPr>
        <xdr:cNvPr id="104" name="Prostokąt: zaokrąglone rogi 103">
          <a:extLst>
            <a:ext uri="{FF2B5EF4-FFF2-40B4-BE49-F238E27FC236}">
              <a16:creationId xmlns:a16="http://schemas.microsoft.com/office/drawing/2014/main" id="{36E69308-5DD4-4A44-96A1-8A91B908FB73}"/>
            </a:ext>
          </a:extLst>
        </xdr:cNvPr>
        <xdr:cNvSpPr/>
      </xdr:nvSpPr>
      <xdr:spPr>
        <a:xfrm>
          <a:off x="17682658" y="2256230"/>
          <a:ext cx="1257561" cy="323532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01-07/2026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640379</xdr:colOff>
      <xdr:row>13</xdr:row>
      <xdr:rowOff>146046</xdr:rowOff>
    </xdr:from>
    <xdr:to>
      <xdr:col>24</xdr:col>
      <xdr:colOff>259079</xdr:colOff>
      <xdr:row>15</xdr:row>
      <xdr:rowOff>104922</xdr:rowOff>
    </xdr:to>
    <xdr:sp macro="" textlink="'szacunek rynku_07 2026'!P11">
      <xdr:nvSpPr>
        <xdr:cNvPr id="105" name="Prostokąt: zaokrąglone rogi 104">
          <a:extLst>
            <a:ext uri="{FF2B5EF4-FFF2-40B4-BE49-F238E27FC236}">
              <a16:creationId xmlns:a16="http://schemas.microsoft.com/office/drawing/2014/main" id="{0F17BAF3-D690-43B9-8208-263E125D5C36}"/>
            </a:ext>
          </a:extLst>
        </xdr:cNvPr>
        <xdr:cNvSpPr/>
      </xdr:nvSpPr>
      <xdr:spPr>
        <a:xfrm>
          <a:off x="17682658" y="2765421"/>
          <a:ext cx="1257561" cy="323067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EE59DADF-0BE2-4447-93EC-2339E9690A1A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7,6%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1757897</xdr:colOff>
      <xdr:row>7</xdr:row>
      <xdr:rowOff>127009</xdr:rowOff>
    </xdr:from>
    <xdr:to>
      <xdr:col>24</xdr:col>
      <xdr:colOff>259079</xdr:colOff>
      <xdr:row>10</xdr:row>
      <xdr:rowOff>83321</xdr:rowOff>
    </xdr:to>
    <xdr:sp macro="" textlink="">
      <xdr:nvSpPr>
        <xdr:cNvPr id="109" name="Prostokąt: zaokrąglone rogi 108">
          <a:extLst>
            <a:ext uri="{FF2B5EF4-FFF2-40B4-BE49-F238E27FC236}">
              <a16:creationId xmlns:a16="http://schemas.microsoft.com/office/drawing/2014/main" id="{093A4C3B-70D9-4BF5-B9BC-5F48015679BB}"/>
            </a:ext>
          </a:extLst>
        </xdr:cNvPr>
        <xdr:cNvSpPr/>
      </xdr:nvSpPr>
      <xdr:spPr>
        <a:xfrm>
          <a:off x="15886647" y="1653810"/>
          <a:ext cx="3053572" cy="502599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19</xdr:col>
      <xdr:colOff>215884</xdr:colOff>
      <xdr:row>48</xdr:row>
      <xdr:rowOff>177797</xdr:rowOff>
    </xdr:from>
    <xdr:to>
      <xdr:col>20</xdr:col>
      <xdr:colOff>1404697</xdr:colOff>
      <xdr:row>50</xdr:row>
      <xdr:rowOff>136672</xdr:rowOff>
    </xdr:to>
    <xdr:sp macro="" textlink="">
      <xdr:nvSpPr>
        <xdr:cNvPr id="110" name="Prostokąt: zaokrąglone rogi 109">
          <a:extLst>
            <a:ext uri="{FF2B5EF4-FFF2-40B4-BE49-F238E27FC236}">
              <a16:creationId xmlns:a16="http://schemas.microsoft.com/office/drawing/2014/main" id="{391D17A1-E8D0-4103-A1DA-B586DD84A0C2}"/>
            </a:ext>
          </a:extLst>
        </xdr:cNvPr>
        <xdr:cNvSpPr/>
      </xdr:nvSpPr>
      <xdr:spPr>
        <a:xfrm>
          <a:off x="13728684" y="9531347"/>
          <a:ext cx="1798413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ciężarowe pow. 3,5 t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215884</xdr:colOff>
      <xdr:row>51</xdr:row>
      <xdr:rowOff>145594</xdr:rowOff>
    </xdr:from>
    <xdr:to>
      <xdr:col>20</xdr:col>
      <xdr:colOff>1404697</xdr:colOff>
      <xdr:row>53</xdr:row>
      <xdr:rowOff>104468</xdr:rowOff>
    </xdr:to>
    <xdr:sp macro="" textlink="">
      <xdr:nvSpPr>
        <xdr:cNvPr id="111" name="Prostokąt: zaokrąglone rogi 110">
          <a:extLst>
            <a:ext uri="{FF2B5EF4-FFF2-40B4-BE49-F238E27FC236}">
              <a16:creationId xmlns:a16="http://schemas.microsoft.com/office/drawing/2014/main" id="{42DFEEFC-716F-45E4-BC64-33BC56C0B0BA}"/>
            </a:ext>
          </a:extLst>
        </xdr:cNvPr>
        <xdr:cNvSpPr/>
      </xdr:nvSpPr>
      <xdr:spPr>
        <a:xfrm>
          <a:off x="13728684" y="10051594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ciągniki siodłowe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1694397</xdr:colOff>
      <xdr:row>48</xdr:row>
      <xdr:rowOff>177797</xdr:rowOff>
    </xdr:from>
    <xdr:to>
      <xdr:col>22</xdr:col>
      <xdr:colOff>38689</xdr:colOff>
      <xdr:row>50</xdr:row>
      <xdr:rowOff>136672</xdr:rowOff>
    </xdr:to>
    <xdr:sp macro="" textlink="'szacunek rynku_07 2026'!K14">
      <xdr:nvSpPr>
        <xdr:cNvPr id="112" name="Prostokąt: zaokrąglone rogi 111">
          <a:extLst>
            <a:ext uri="{FF2B5EF4-FFF2-40B4-BE49-F238E27FC236}">
              <a16:creationId xmlns:a16="http://schemas.microsoft.com/office/drawing/2014/main" id="{214901AD-170A-4145-98EE-3866B9FBCF60}"/>
            </a:ext>
          </a:extLst>
        </xdr:cNvPr>
        <xdr:cNvSpPr/>
      </xdr:nvSpPr>
      <xdr:spPr>
        <a:xfrm>
          <a:off x="15816797" y="9531347"/>
          <a:ext cx="1258942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F5A727D6-4A71-499F-B5A8-5807A3368B27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14,9%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20</xdr:col>
      <xdr:colOff>1694397</xdr:colOff>
      <xdr:row>51</xdr:row>
      <xdr:rowOff>145594</xdr:rowOff>
    </xdr:from>
    <xdr:to>
      <xdr:col>22</xdr:col>
      <xdr:colOff>38689</xdr:colOff>
      <xdr:row>53</xdr:row>
      <xdr:rowOff>104468</xdr:rowOff>
    </xdr:to>
    <xdr:sp macro="" textlink="'szacunek rynku_07 2026'!K15">
      <xdr:nvSpPr>
        <xdr:cNvPr id="113" name="Prostokąt: zaokrąglone rogi 112">
          <a:extLst>
            <a:ext uri="{FF2B5EF4-FFF2-40B4-BE49-F238E27FC236}">
              <a16:creationId xmlns:a16="http://schemas.microsoft.com/office/drawing/2014/main" id="{5EFCE56A-099F-4649-81DD-2A16727659C3}"/>
            </a:ext>
          </a:extLst>
        </xdr:cNvPr>
        <xdr:cNvSpPr/>
      </xdr:nvSpPr>
      <xdr:spPr>
        <a:xfrm>
          <a:off x="15816797" y="10051594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0A7019CE-510D-45AC-9DE5-E521A24EC157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16,6%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576879</xdr:colOff>
      <xdr:row>51</xdr:row>
      <xdr:rowOff>145594</xdr:rowOff>
    </xdr:from>
    <xdr:to>
      <xdr:col>24</xdr:col>
      <xdr:colOff>195579</xdr:colOff>
      <xdr:row>53</xdr:row>
      <xdr:rowOff>104468</xdr:rowOff>
    </xdr:to>
    <xdr:sp macro="" textlink="'szacunek rynku_07 2026'!P15">
      <xdr:nvSpPr>
        <xdr:cNvPr id="114" name="Prostokąt: zaokrąglone rogi 113">
          <a:extLst>
            <a:ext uri="{FF2B5EF4-FFF2-40B4-BE49-F238E27FC236}">
              <a16:creationId xmlns:a16="http://schemas.microsoft.com/office/drawing/2014/main" id="{DD9BF42F-960F-4E4D-BC59-6C8E60C587FA}"/>
            </a:ext>
          </a:extLst>
        </xdr:cNvPr>
        <xdr:cNvSpPr/>
      </xdr:nvSpPr>
      <xdr:spPr>
        <a:xfrm>
          <a:off x="17613929" y="10051594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EB3F126-FBE4-4D4C-B987-F73DDF888BA8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29,2%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1694397</xdr:colOff>
      <xdr:row>46</xdr:row>
      <xdr:rowOff>89946</xdr:rowOff>
    </xdr:from>
    <xdr:to>
      <xdr:col>22</xdr:col>
      <xdr:colOff>38689</xdr:colOff>
      <xdr:row>48</xdr:row>
      <xdr:rowOff>47233</xdr:rowOff>
    </xdr:to>
    <xdr:sp macro="" textlink="">
      <xdr:nvSpPr>
        <xdr:cNvPr id="115" name="Prostokąt: zaokrąglone rogi 114">
          <a:extLst>
            <a:ext uri="{FF2B5EF4-FFF2-40B4-BE49-F238E27FC236}">
              <a16:creationId xmlns:a16="http://schemas.microsoft.com/office/drawing/2014/main" id="{A089136A-9E29-4EC0-9989-05D046F480E4}"/>
            </a:ext>
          </a:extLst>
        </xdr:cNvPr>
        <xdr:cNvSpPr/>
      </xdr:nvSpPr>
      <xdr:spPr>
        <a:xfrm>
          <a:off x="15816797" y="9075196"/>
          <a:ext cx="1258942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07/2026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22</xdr:col>
      <xdr:colOff>576879</xdr:colOff>
      <xdr:row>46</xdr:row>
      <xdr:rowOff>89946</xdr:rowOff>
    </xdr:from>
    <xdr:to>
      <xdr:col>24</xdr:col>
      <xdr:colOff>195579</xdr:colOff>
      <xdr:row>48</xdr:row>
      <xdr:rowOff>47233</xdr:rowOff>
    </xdr:to>
    <xdr:sp macro="" textlink="">
      <xdr:nvSpPr>
        <xdr:cNvPr id="116" name="Prostokąt: zaokrąglone rogi 115">
          <a:extLst>
            <a:ext uri="{FF2B5EF4-FFF2-40B4-BE49-F238E27FC236}">
              <a16:creationId xmlns:a16="http://schemas.microsoft.com/office/drawing/2014/main" id="{F1F56188-8C12-4BD4-BEE4-4895A10DD970}"/>
            </a:ext>
          </a:extLst>
        </xdr:cNvPr>
        <xdr:cNvSpPr/>
      </xdr:nvSpPr>
      <xdr:spPr>
        <a:xfrm>
          <a:off x="17613929" y="9075196"/>
          <a:ext cx="1257000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01-07/2026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576879</xdr:colOff>
      <xdr:row>48</xdr:row>
      <xdr:rowOff>177796</xdr:rowOff>
    </xdr:from>
    <xdr:to>
      <xdr:col>24</xdr:col>
      <xdr:colOff>195579</xdr:colOff>
      <xdr:row>50</xdr:row>
      <xdr:rowOff>136672</xdr:rowOff>
    </xdr:to>
    <xdr:sp macro="" textlink="'szacunek rynku_07 2026'!P14">
      <xdr:nvSpPr>
        <xdr:cNvPr id="117" name="Prostokąt: zaokrąglone rogi 116">
          <a:extLst>
            <a:ext uri="{FF2B5EF4-FFF2-40B4-BE49-F238E27FC236}">
              <a16:creationId xmlns:a16="http://schemas.microsoft.com/office/drawing/2014/main" id="{0A76CF15-E37B-414F-A354-5CF9F0C98C01}"/>
            </a:ext>
          </a:extLst>
        </xdr:cNvPr>
        <xdr:cNvSpPr/>
      </xdr:nvSpPr>
      <xdr:spPr>
        <a:xfrm>
          <a:off x="17613929" y="9531346"/>
          <a:ext cx="1257000" cy="32717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73E5F30-F0DF-4079-BF12-DA28EDC5D0DB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25,8%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1694397</xdr:colOff>
      <xdr:row>42</xdr:row>
      <xdr:rowOff>127009</xdr:rowOff>
    </xdr:from>
    <xdr:to>
      <xdr:col>24</xdr:col>
      <xdr:colOff>195579</xdr:colOff>
      <xdr:row>45</xdr:row>
      <xdr:rowOff>83321</xdr:rowOff>
    </xdr:to>
    <xdr:sp macro="" textlink="">
      <xdr:nvSpPr>
        <xdr:cNvPr id="118" name="Prostokąt: zaokrąglone rogi 117">
          <a:extLst>
            <a:ext uri="{FF2B5EF4-FFF2-40B4-BE49-F238E27FC236}">
              <a16:creationId xmlns:a16="http://schemas.microsoft.com/office/drawing/2014/main" id="{D8137AC1-AACC-4AFE-B25A-96350C521400}"/>
            </a:ext>
          </a:extLst>
        </xdr:cNvPr>
        <xdr:cNvSpPr/>
      </xdr:nvSpPr>
      <xdr:spPr>
        <a:xfrm>
          <a:off x="15816797" y="8375659"/>
          <a:ext cx="3054132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19</xdr:col>
      <xdr:colOff>215884</xdr:colOff>
      <xdr:row>54</xdr:row>
      <xdr:rowOff>113390</xdr:rowOff>
    </xdr:from>
    <xdr:to>
      <xdr:col>20</xdr:col>
      <xdr:colOff>1404697</xdr:colOff>
      <xdr:row>56</xdr:row>
      <xdr:rowOff>72264</xdr:rowOff>
    </xdr:to>
    <xdr:sp macro="" textlink="">
      <xdr:nvSpPr>
        <xdr:cNvPr id="119" name="Prostokąt: zaokrąglone rogi 118">
          <a:extLst>
            <a:ext uri="{FF2B5EF4-FFF2-40B4-BE49-F238E27FC236}">
              <a16:creationId xmlns:a16="http://schemas.microsoft.com/office/drawing/2014/main" id="{B4E553EE-5D76-43E1-8B6D-CC859AAE107B}"/>
            </a:ext>
          </a:extLst>
        </xdr:cNvPr>
        <xdr:cNvSpPr/>
      </xdr:nvSpPr>
      <xdr:spPr>
        <a:xfrm>
          <a:off x="13728684" y="10571840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naczepy / przyczepy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1668997</xdr:colOff>
      <xdr:row>54</xdr:row>
      <xdr:rowOff>113390</xdr:rowOff>
    </xdr:from>
    <xdr:to>
      <xdr:col>22</xdr:col>
      <xdr:colOff>13289</xdr:colOff>
      <xdr:row>56</xdr:row>
      <xdr:rowOff>72264</xdr:rowOff>
    </xdr:to>
    <xdr:sp macro="" textlink="'szacunek rynku_07 2026'!K16">
      <xdr:nvSpPr>
        <xdr:cNvPr id="120" name="Prostokąt: zaokrąglone rogi 119">
          <a:extLst>
            <a:ext uri="{FF2B5EF4-FFF2-40B4-BE49-F238E27FC236}">
              <a16:creationId xmlns:a16="http://schemas.microsoft.com/office/drawing/2014/main" id="{78365CDD-3D46-47C8-80EE-A86D3A9B51B0}"/>
            </a:ext>
          </a:extLst>
        </xdr:cNvPr>
        <xdr:cNvSpPr/>
      </xdr:nvSpPr>
      <xdr:spPr>
        <a:xfrm>
          <a:off x="15791397" y="10571840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B9087F14-FB08-4341-8ABA-9E903678147B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14,0%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551479</xdr:colOff>
      <xdr:row>54</xdr:row>
      <xdr:rowOff>113390</xdr:rowOff>
    </xdr:from>
    <xdr:to>
      <xdr:col>24</xdr:col>
      <xdr:colOff>170179</xdr:colOff>
      <xdr:row>56</xdr:row>
      <xdr:rowOff>72264</xdr:rowOff>
    </xdr:to>
    <xdr:sp macro="" textlink="'szacunek rynku_07 2026'!P16">
      <xdr:nvSpPr>
        <xdr:cNvPr id="121" name="Prostokąt: zaokrąglone rogi 120">
          <a:extLst>
            <a:ext uri="{FF2B5EF4-FFF2-40B4-BE49-F238E27FC236}">
              <a16:creationId xmlns:a16="http://schemas.microsoft.com/office/drawing/2014/main" id="{B433480E-F7AA-480E-A1E3-693F20289C4C}"/>
            </a:ext>
          </a:extLst>
        </xdr:cNvPr>
        <xdr:cNvSpPr/>
      </xdr:nvSpPr>
      <xdr:spPr>
        <a:xfrm>
          <a:off x="17588529" y="10571840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03213D2-3046-4256-B22D-C7FE3E4D6262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6,2%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19</xdr:col>
      <xdr:colOff>215884</xdr:colOff>
      <xdr:row>57</xdr:row>
      <xdr:rowOff>81187</xdr:rowOff>
    </xdr:from>
    <xdr:to>
      <xdr:col>20</xdr:col>
      <xdr:colOff>1404697</xdr:colOff>
      <xdr:row>59</xdr:row>
      <xdr:rowOff>40061</xdr:rowOff>
    </xdr:to>
    <xdr:sp macro="" textlink="">
      <xdr:nvSpPr>
        <xdr:cNvPr id="125" name="Prostokąt: zaokrąglone rogi 124">
          <a:extLst>
            <a:ext uri="{FF2B5EF4-FFF2-40B4-BE49-F238E27FC236}">
              <a16:creationId xmlns:a16="http://schemas.microsoft.com/office/drawing/2014/main" id="{3AEFB970-4A0E-4643-9684-652AA1C954A9}"/>
            </a:ext>
          </a:extLst>
        </xdr:cNvPr>
        <xdr:cNvSpPr/>
      </xdr:nvSpPr>
      <xdr:spPr>
        <a:xfrm>
          <a:off x="13728684" y="11092087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autobusy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1681697</xdr:colOff>
      <xdr:row>57</xdr:row>
      <xdr:rowOff>81187</xdr:rowOff>
    </xdr:from>
    <xdr:to>
      <xdr:col>22</xdr:col>
      <xdr:colOff>25989</xdr:colOff>
      <xdr:row>59</xdr:row>
      <xdr:rowOff>40061</xdr:rowOff>
    </xdr:to>
    <xdr:sp macro="" textlink="'szacunek rynku_07 2026'!K17">
      <xdr:nvSpPr>
        <xdr:cNvPr id="126" name="Prostokąt: zaokrąglone rogi 125">
          <a:extLst>
            <a:ext uri="{FF2B5EF4-FFF2-40B4-BE49-F238E27FC236}">
              <a16:creationId xmlns:a16="http://schemas.microsoft.com/office/drawing/2014/main" id="{354E5E2E-B95F-4F65-A5C8-774FA778B040}"/>
            </a:ext>
          </a:extLst>
        </xdr:cNvPr>
        <xdr:cNvSpPr/>
      </xdr:nvSpPr>
      <xdr:spPr>
        <a:xfrm>
          <a:off x="15804097" y="11092087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5E17F9A-D5C8-48C1-BDAF-367E4E7C716B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-32,9%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564179</xdr:colOff>
      <xdr:row>57</xdr:row>
      <xdr:rowOff>81187</xdr:rowOff>
    </xdr:from>
    <xdr:to>
      <xdr:col>24</xdr:col>
      <xdr:colOff>182879</xdr:colOff>
      <xdr:row>59</xdr:row>
      <xdr:rowOff>40061</xdr:rowOff>
    </xdr:to>
    <xdr:sp macro="" textlink="'szacunek rynku_07 2026'!P17">
      <xdr:nvSpPr>
        <xdr:cNvPr id="127" name="Prostokąt: zaokrąglone rogi 126">
          <a:extLst>
            <a:ext uri="{FF2B5EF4-FFF2-40B4-BE49-F238E27FC236}">
              <a16:creationId xmlns:a16="http://schemas.microsoft.com/office/drawing/2014/main" id="{55A608BF-816B-4800-B7CB-B03C1B12E3C8}"/>
            </a:ext>
          </a:extLst>
        </xdr:cNvPr>
        <xdr:cNvSpPr/>
      </xdr:nvSpPr>
      <xdr:spPr>
        <a:xfrm>
          <a:off x="17601229" y="11092087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E5562BB-A92B-47D0-AE84-ACDFDC98B1EF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27,1%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19</xdr:col>
      <xdr:colOff>196850</xdr:colOff>
      <xdr:row>82</xdr:row>
      <xdr:rowOff>6338</xdr:rowOff>
    </xdr:from>
    <xdr:to>
      <xdr:col>20</xdr:col>
      <xdr:colOff>1385663</xdr:colOff>
      <xdr:row>83</xdr:row>
      <xdr:rowOff>149363</xdr:rowOff>
    </xdr:to>
    <xdr:sp macro="" textlink="">
      <xdr:nvSpPr>
        <xdr:cNvPr id="128" name="Prostokąt: zaokrąglone rogi 127">
          <a:extLst>
            <a:ext uri="{FF2B5EF4-FFF2-40B4-BE49-F238E27FC236}">
              <a16:creationId xmlns:a16="http://schemas.microsoft.com/office/drawing/2014/main" id="{A8154AF0-5D68-48FA-A45C-226F469B5873}"/>
            </a:ext>
          </a:extLst>
        </xdr:cNvPr>
        <xdr:cNvSpPr/>
      </xdr:nvSpPr>
      <xdr:spPr>
        <a:xfrm>
          <a:off x="13709650" y="16262338"/>
          <a:ext cx="1798413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sprzęt budowlany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196850</xdr:colOff>
      <xdr:row>85</xdr:row>
      <xdr:rowOff>5885</xdr:rowOff>
    </xdr:from>
    <xdr:to>
      <xdr:col>20</xdr:col>
      <xdr:colOff>1385663</xdr:colOff>
      <xdr:row>86</xdr:row>
      <xdr:rowOff>148909</xdr:rowOff>
    </xdr:to>
    <xdr:sp macro="" textlink="">
      <xdr:nvSpPr>
        <xdr:cNvPr id="129" name="Prostokąt: zaokrąglone rogi 128">
          <a:extLst>
            <a:ext uri="{FF2B5EF4-FFF2-40B4-BE49-F238E27FC236}">
              <a16:creationId xmlns:a16="http://schemas.microsoft.com/office/drawing/2014/main" id="{719F92F3-8AF1-440F-870A-C3DB9B94F1AA}"/>
            </a:ext>
          </a:extLst>
        </xdr:cNvPr>
        <xdr:cNvSpPr/>
      </xdr:nvSpPr>
      <xdr:spPr>
        <a:xfrm>
          <a:off x="13709650" y="16814335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maszyny rolnicze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1675363</xdr:colOff>
      <xdr:row>82</xdr:row>
      <xdr:rowOff>6338</xdr:rowOff>
    </xdr:from>
    <xdr:to>
      <xdr:col>22</xdr:col>
      <xdr:colOff>19655</xdr:colOff>
      <xdr:row>83</xdr:row>
      <xdr:rowOff>149363</xdr:rowOff>
    </xdr:to>
    <xdr:sp macro="" textlink="'szacunek rynku_07 2026'!K20">
      <xdr:nvSpPr>
        <xdr:cNvPr id="130" name="Prostokąt: zaokrąglone rogi 129">
          <a:extLst>
            <a:ext uri="{FF2B5EF4-FFF2-40B4-BE49-F238E27FC236}">
              <a16:creationId xmlns:a16="http://schemas.microsoft.com/office/drawing/2014/main" id="{6A091612-5279-46F0-A53D-7A6687C24049}"/>
            </a:ext>
          </a:extLst>
        </xdr:cNvPr>
        <xdr:cNvSpPr/>
      </xdr:nvSpPr>
      <xdr:spPr>
        <a:xfrm>
          <a:off x="15797763" y="16262338"/>
          <a:ext cx="1258942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E679ACF-193E-4F91-B4A6-C9A4BC5C5699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12,3%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20</xdr:col>
      <xdr:colOff>1675363</xdr:colOff>
      <xdr:row>85</xdr:row>
      <xdr:rowOff>5885</xdr:rowOff>
    </xdr:from>
    <xdr:to>
      <xdr:col>22</xdr:col>
      <xdr:colOff>19655</xdr:colOff>
      <xdr:row>86</xdr:row>
      <xdr:rowOff>148909</xdr:rowOff>
    </xdr:to>
    <xdr:sp macro="" textlink="'szacunek rynku_07 2026'!K21">
      <xdr:nvSpPr>
        <xdr:cNvPr id="131" name="Prostokąt: zaokrąglone rogi 130">
          <a:extLst>
            <a:ext uri="{FF2B5EF4-FFF2-40B4-BE49-F238E27FC236}">
              <a16:creationId xmlns:a16="http://schemas.microsoft.com/office/drawing/2014/main" id="{5B3837AF-C701-45C4-9F59-D90E517B4820}"/>
            </a:ext>
          </a:extLst>
        </xdr:cNvPr>
        <xdr:cNvSpPr/>
      </xdr:nvSpPr>
      <xdr:spPr>
        <a:xfrm>
          <a:off x="15797763" y="16814335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1F12704A-DAD9-4841-B052-EF3F2F425760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-22,6%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557845</xdr:colOff>
      <xdr:row>85</xdr:row>
      <xdr:rowOff>5885</xdr:rowOff>
    </xdr:from>
    <xdr:to>
      <xdr:col>24</xdr:col>
      <xdr:colOff>176545</xdr:colOff>
      <xdr:row>86</xdr:row>
      <xdr:rowOff>148909</xdr:rowOff>
    </xdr:to>
    <xdr:sp macro="" textlink="'szacunek rynku_07 2026'!P21">
      <xdr:nvSpPr>
        <xdr:cNvPr id="132" name="Prostokąt: zaokrąglone rogi 131">
          <a:extLst>
            <a:ext uri="{FF2B5EF4-FFF2-40B4-BE49-F238E27FC236}">
              <a16:creationId xmlns:a16="http://schemas.microsoft.com/office/drawing/2014/main" id="{8A626530-0373-4099-BFB7-37D0190B3F6D}"/>
            </a:ext>
          </a:extLst>
        </xdr:cNvPr>
        <xdr:cNvSpPr/>
      </xdr:nvSpPr>
      <xdr:spPr>
        <a:xfrm>
          <a:off x="17594895" y="16814335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B82EA6BD-9560-45E8-BA0E-AF611951E428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-18,9%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1675363</xdr:colOff>
      <xdr:row>79</xdr:row>
      <xdr:rowOff>102637</xdr:rowOff>
    </xdr:from>
    <xdr:to>
      <xdr:col>22</xdr:col>
      <xdr:colOff>19655</xdr:colOff>
      <xdr:row>81</xdr:row>
      <xdr:rowOff>59924</xdr:rowOff>
    </xdr:to>
    <xdr:sp macro="" textlink="">
      <xdr:nvSpPr>
        <xdr:cNvPr id="133" name="Prostokąt: zaokrąglone rogi 132">
          <a:extLst>
            <a:ext uri="{FF2B5EF4-FFF2-40B4-BE49-F238E27FC236}">
              <a16:creationId xmlns:a16="http://schemas.microsoft.com/office/drawing/2014/main" id="{9793C020-C70D-43D9-9329-5C9449FE42A6}"/>
            </a:ext>
          </a:extLst>
        </xdr:cNvPr>
        <xdr:cNvSpPr/>
      </xdr:nvSpPr>
      <xdr:spPr>
        <a:xfrm>
          <a:off x="15476030" y="16538554"/>
          <a:ext cx="1127708" cy="3382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07/2026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22</xdr:col>
      <xdr:colOff>557845</xdr:colOff>
      <xdr:row>79</xdr:row>
      <xdr:rowOff>102637</xdr:rowOff>
    </xdr:from>
    <xdr:to>
      <xdr:col>24</xdr:col>
      <xdr:colOff>176545</xdr:colOff>
      <xdr:row>81</xdr:row>
      <xdr:rowOff>59924</xdr:rowOff>
    </xdr:to>
    <xdr:sp macro="" textlink="">
      <xdr:nvSpPr>
        <xdr:cNvPr id="134" name="Prostokąt: zaokrąglone rogi 133">
          <a:extLst>
            <a:ext uri="{FF2B5EF4-FFF2-40B4-BE49-F238E27FC236}">
              <a16:creationId xmlns:a16="http://schemas.microsoft.com/office/drawing/2014/main" id="{4238BE10-E5EF-46DA-8444-5A9055FD85AD}"/>
            </a:ext>
          </a:extLst>
        </xdr:cNvPr>
        <xdr:cNvSpPr/>
      </xdr:nvSpPr>
      <xdr:spPr>
        <a:xfrm>
          <a:off x="17594895" y="15806187"/>
          <a:ext cx="1257000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01-07/2026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557845</xdr:colOff>
      <xdr:row>82</xdr:row>
      <xdr:rowOff>6337</xdr:rowOff>
    </xdr:from>
    <xdr:to>
      <xdr:col>24</xdr:col>
      <xdr:colOff>176545</xdr:colOff>
      <xdr:row>83</xdr:row>
      <xdr:rowOff>149363</xdr:rowOff>
    </xdr:to>
    <xdr:sp macro="" textlink="'szacunek rynku_07 2026'!P20">
      <xdr:nvSpPr>
        <xdr:cNvPr id="135" name="Prostokąt: zaokrąglone rogi 134">
          <a:extLst>
            <a:ext uri="{FF2B5EF4-FFF2-40B4-BE49-F238E27FC236}">
              <a16:creationId xmlns:a16="http://schemas.microsoft.com/office/drawing/2014/main" id="{EEEBFB01-401A-4DA9-94E0-32D3DEBA61DE}"/>
            </a:ext>
          </a:extLst>
        </xdr:cNvPr>
        <xdr:cNvSpPr/>
      </xdr:nvSpPr>
      <xdr:spPr>
        <a:xfrm>
          <a:off x="17594895" y="16262337"/>
          <a:ext cx="1257000" cy="32717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117A5BC8-7BEF-4B05-8ECB-D95BFE75A3F8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4,6%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1675363</xdr:colOff>
      <xdr:row>75</xdr:row>
      <xdr:rowOff>139700</xdr:rowOff>
    </xdr:from>
    <xdr:to>
      <xdr:col>24</xdr:col>
      <xdr:colOff>176545</xdr:colOff>
      <xdr:row>78</xdr:row>
      <xdr:rowOff>96012</xdr:rowOff>
    </xdr:to>
    <xdr:sp macro="" textlink="">
      <xdr:nvSpPr>
        <xdr:cNvPr id="136" name="Prostokąt: zaokrąglone rogi 135">
          <a:extLst>
            <a:ext uri="{FF2B5EF4-FFF2-40B4-BE49-F238E27FC236}">
              <a16:creationId xmlns:a16="http://schemas.microsoft.com/office/drawing/2014/main" id="{4D69282C-1146-4AA8-BDD0-617F4D19F837}"/>
            </a:ext>
          </a:extLst>
        </xdr:cNvPr>
        <xdr:cNvSpPr/>
      </xdr:nvSpPr>
      <xdr:spPr>
        <a:xfrm>
          <a:off x="15797763" y="15106650"/>
          <a:ext cx="3054132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19</xdr:col>
      <xdr:colOff>196850</xdr:colOff>
      <xdr:row>88</xdr:row>
      <xdr:rowOff>5431</xdr:rowOff>
    </xdr:from>
    <xdr:to>
      <xdr:col>20</xdr:col>
      <xdr:colOff>1385663</xdr:colOff>
      <xdr:row>89</xdr:row>
      <xdr:rowOff>148455</xdr:rowOff>
    </xdr:to>
    <xdr:sp macro="" textlink="">
      <xdr:nvSpPr>
        <xdr:cNvPr id="137" name="Prostokąt: zaokrąglone rogi 136">
          <a:extLst>
            <a:ext uri="{FF2B5EF4-FFF2-40B4-BE49-F238E27FC236}">
              <a16:creationId xmlns:a16="http://schemas.microsoft.com/office/drawing/2014/main" id="{BA67FCD8-6AD9-4E8C-8D69-B30EE9D9D11B}"/>
            </a:ext>
          </a:extLst>
        </xdr:cNvPr>
        <xdr:cNvSpPr/>
      </xdr:nvSpPr>
      <xdr:spPr>
        <a:xfrm>
          <a:off x="13709650" y="17366331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pozostałe maszyny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1649963</xdr:colOff>
      <xdr:row>88</xdr:row>
      <xdr:rowOff>5431</xdr:rowOff>
    </xdr:from>
    <xdr:to>
      <xdr:col>21</xdr:col>
      <xdr:colOff>1022955</xdr:colOff>
      <xdr:row>89</xdr:row>
      <xdr:rowOff>148455</xdr:rowOff>
    </xdr:to>
    <xdr:sp macro="" textlink="'szacunek rynku_07 2026'!K22">
      <xdr:nvSpPr>
        <xdr:cNvPr id="138" name="Prostokąt: zaokrąglone rogi 137">
          <a:extLst>
            <a:ext uri="{FF2B5EF4-FFF2-40B4-BE49-F238E27FC236}">
              <a16:creationId xmlns:a16="http://schemas.microsoft.com/office/drawing/2014/main" id="{3DAB3595-D766-48F2-933D-C3F60304D6F0}"/>
            </a:ext>
          </a:extLst>
        </xdr:cNvPr>
        <xdr:cNvSpPr/>
      </xdr:nvSpPr>
      <xdr:spPr>
        <a:xfrm>
          <a:off x="15772363" y="17366331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E036943F-8AE3-42CC-BFEE-9C8AA52E15AC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25,6%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532445</xdr:colOff>
      <xdr:row>88</xdr:row>
      <xdr:rowOff>5431</xdr:rowOff>
    </xdr:from>
    <xdr:to>
      <xdr:col>24</xdr:col>
      <xdr:colOff>151145</xdr:colOff>
      <xdr:row>89</xdr:row>
      <xdr:rowOff>148455</xdr:rowOff>
    </xdr:to>
    <xdr:sp macro="" textlink="'szacunek rynku_07 2026'!P22">
      <xdr:nvSpPr>
        <xdr:cNvPr id="139" name="Prostokąt: zaokrąglone rogi 138">
          <a:extLst>
            <a:ext uri="{FF2B5EF4-FFF2-40B4-BE49-F238E27FC236}">
              <a16:creationId xmlns:a16="http://schemas.microsoft.com/office/drawing/2014/main" id="{2F1A35F2-5279-4661-8123-92EF14B1C2D9}"/>
            </a:ext>
          </a:extLst>
        </xdr:cNvPr>
        <xdr:cNvSpPr/>
      </xdr:nvSpPr>
      <xdr:spPr>
        <a:xfrm>
          <a:off x="17569495" y="17366331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13D18628-B35A-4979-9531-70CEBE3715D7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14,5%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219076</xdr:colOff>
      <xdr:row>24</xdr:row>
      <xdr:rowOff>76200</xdr:rowOff>
    </xdr:from>
    <xdr:to>
      <xdr:col>14</xdr:col>
      <xdr:colOff>583079</xdr:colOff>
      <xdr:row>35</xdr:row>
      <xdr:rowOff>98551</xdr:rowOff>
    </xdr:to>
    <xdr:sp macro="" textlink="">
      <xdr:nvSpPr>
        <xdr:cNvPr id="145" name="Prostokąt: zaokrąglone rogi 144">
          <a:extLst>
            <a:ext uri="{FF2B5EF4-FFF2-40B4-BE49-F238E27FC236}">
              <a16:creationId xmlns:a16="http://schemas.microsoft.com/office/drawing/2014/main" id="{84C6C067-FD05-46B0-BDCB-3D79B73E1742}"/>
            </a:ext>
          </a:extLst>
        </xdr:cNvPr>
        <xdr:cNvSpPr/>
      </xdr:nvSpPr>
      <xdr:spPr>
        <a:xfrm>
          <a:off x="828676" y="4886325"/>
          <a:ext cx="10565278" cy="2127376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W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lipcu lekko przyspieszyła dynamika finansowania pojazdów lekkich, po wzroście o 3,5% r/r za 06/202 vs łącznie 6,5% r/r w II kw. i 10,4% r/r w I kw. 2026. Wciąż notujemy znacznie wyższą dynamikę dla finansowania OSD w pożyczce (+50,9% r/r za lipiec 2026) niż w finansowaniu OSD w leasingu (2,1% r/r za 07/2026).</a:t>
          </a: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Finansowanie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OSD w lipcu w miarę zbilansowany sposób było oparte zarówno o samochody osobowe, jak i lekkie pojazdy użytkowe. W poprzednich dwóch miesiącach notowaliśmy mocne wzrosty dla lekkich aut dostawczych i umiarkowane wzrosty dla finansowania aut osobowych.</a:t>
          </a: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Zakładamy utrzymanie stabilnie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wysokiej dynamiki wydatków gospodarstw domowych w 2026 roku, co finalnie będzie pozytywnie wpływało na popyt na pojazdy lekkie w Polsce.</a:t>
          </a:r>
          <a:endParaRPr lang="en-GB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209550</xdr:colOff>
      <xdr:row>59</xdr:row>
      <xdr:rowOff>152400</xdr:rowOff>
    </xdr:from>
    <xdr:to>
      <xdr:col>14</xdr:col>
      <xdr:colOff>600075</xdr:colOff>
      <xdr:row>69</xdr:row>
      <xdr:rowOff>20644</xdr:rowOff>
    </xdr:to>
    <xdr:sp macro="" textlink="">
      <xdr:nvSpPr>
        <xdr:cNvPr id="146" name="Prostokąt: zaokrąglone rogi 145">
          <a:extLst>
            <a:ext uri="{FF2B5EF4-FFF2-40B4-BE49-F238E27FC236}">
              <a16:creationId xmlns:a16="http://schemas.microsoft.com/office/drawing/2014/main" id="{7099C581-8A50-4987-91D5-76427B3448F4}"/>
            </a:ext>
          </a:extLst>
        </xdr:cNvPr>
        <xdr:cNvSpPr/>
      </xdr:nvSpPr>
      <xdr:spPr>
        <a:xfrm>
          <a:off x="819150" y="12277725"/>
          <a:ext cx="10591800" cy="1811344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Notujemy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kolejny z rzędu miesiąc z solidnym wzrostem f</a:t>
          </a: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inansowanie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pojazdów ciężarowych. Dynamika jest jednak wyraźnie niższa niż 31,5% r/r za II kw. 2026, gdyż popyt na nowe auta ciężarowe w II kw. 2026 był dodatkowo mocno napędzany nowymi, bardziej rygorystycznymi stawkami VECTO, które zaczęły obowiązywać od 1 lipca 2026.</a:t>
          </a:r>
          <a:endParaRPr lang="pl-PL" sz="1200" b="0" baseline="0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/>
          <a:endParaRPr lang="pl-PL" sz="1200" b="0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/>
          <a:r>
            <a:rPr lang="pl-PL" sz="12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- Ciągniki siodłowe w lipcu 2026 kolejny</a:t>
          </a:r>
          <a:r>
            <a:rPr lang="pl-PL" sz="1200" b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miesiąc z rzędu</a:t>
          </a:r>
          <a:r>
            <a:rPr lang="pl-PL" sz="12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na</a:t>
          </a:r>
          <a:r>
            <a:rPr lang="pl-PL" sz="1200" b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bardzo wyraźnym </a:t>
          </a:r>
          <a:r>
            <a:rPr lang="pl-PL" sz="12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plusie. </a:t>
          </a:r>
          <a:r>
            <a:rPr lang="pl-PL" sz="1200" b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Wzrost w tym segmencie nie wynika już z niskiej bazą ub. roku, widać pozytywny wpływ wzrostu eksportu towarów z Polski i rosnących stawek za fraht. Wzrost również w finansowaniu naczep oraz dla typowych ciężarówek o DMC powyżej 3,5 tony, bardziej związanych z popytem krajowym.</a:t>
          </a:r>
        </a:p>
      </xdr:txBody>
    </xdr:sp>
    <xdr:clientData/>
  </xdr:twoCellAnchor>
  <xdr:twoCellAnchor>
    <xdr:from>
      <xdr:col>2</xdr:col>
      <xdr:colOff>0</xdr:colOff>
      <xdr:row>92</xdr:row>
      <xdr:rowOff>114301</xdr:rowOff>
    </xdr:from>
    <xdr:to>
      <xdr:col>14</xdr:col>
      <xdr:colOff>519968</xdr:colOff>
      <xdr:row>105</xdr:row>
      <xdr:rowOff>76200</xdr:rowOff>
    </xdr:to>
    <xdr:sp macro="" textlink="">
      <xdr:nvSpPr>
        <xdr:cNvPr id="147" name="Prostokąt: zaokrąglone rogi 146">
          <a:extLst>
            <a:ext uri="{FF2B5EF4-FFF2-40B4-BE49-F238E27FC236}">
              <a16:creationId xmlns:a16="http://schemas.microsoft.com/office/drawing/2014/main" id="{349F0EE4-CE4A-4AFB-BEE2-9B1461BB0298}"/>
            </a:ext>
          </a:extLst>
        </xdr:cNvPr>
        <xdr:cNvSpPr/>
      </xdr:nvSpPr>
      <xdr:spPr>
        <a:xfrm>
          <a:off x="847725" y="19202401"/>
          <a:ext cx="10483118" cy="2505074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Finansowanie maszyn w lipcu 2026  z umiarkowanym wzrostem w ujęciu rocznym 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vs -10,3% r/r w czerwcu 2026, -4,3% r/r w II kw. 2026 i 8,8% r/r w I kw. 2026.</a:t>
          </a:r>
          <a:endParaRPr lang="pl-PL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 Słabszy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wynik w maszynach za sprawą spadków w finansowaniu maszyn rolniczych. To wciąż efekt bardzo wysokiej bazy ub. roku ze wzrostem o 25,8% r/r za 07/2025 (utylizacja środków unijnych z poprzedniego PROW) oraz wyraźnego pogorszenia koniunktury wśród gospodarstw rolnych w tym roku.</a:t>
          </a:r>
        </a:p>
        <a:p>
          <a:pPr algn="l"/>
          <a:endParaRPr lang="pl-PL" sz="1200" b="0" baseline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W lipcu 2026 wyraźnie poprawiły się dynamiki dla finansowania sprzętu budowlanego oraz pozostałych maszyn. W czerwcu 2026 sektor sprzętu budowalnego odnotował spadek (-14,2% r/r), pozostałe maszyny wzrost (7,7% r/r).</a:t>
          </a:r>
          <a:endParaRPr lang="pl-PL" sz="1200" b="0" baseline="0">
            <a:solidFill>
              <a:sysClr val="windowText" lastClr="000000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190500</xdr:colOff>
      <xdr:row>129</xdr:row>
      <xdr:rowOff>95250</xdr:rowOff>
    </xdr:from>
    <xdr:to>
      <xdr:col>14</xdr:col>
      <xdr:colOff>504825</xdr:colOff>
      <xdr:row>140</xdr:row>
      <xdr:rowOff>104775</xdr:rowOff>
    </xdr:to>
    <xdr:sp macro="" textlink="">
      <xdr:nvSpPr>
        <xdr:cNvPr id="149" name="Prostokąt: zaokrąglone rogi 148">
          <a:extLst>
            <a:ext uri="{FF2B5EF4-FFF2-40B4-BE49-F238E27FC236}">
              <a16:creationId xmlns:a16="http://schemas.microsoft.com/office/drawing/2014/main" id="{E5342126-C9D6-4F7E-ADF3-2291FA23EB14}"/>
            </a:ext>
          </a:extLst>
        </xdr:cNvPr>
        <xdr:cNvSpPr/>
      </xdr:nvSpPr>
      <xdr:spPr>
        <a:xfrm>
          <a:off x="800100" y="26927175"/>
          <a:ext cx="10515600" cy="2124075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Po wzroście r</a:t>
          </a:r>
          <a:r>
            <a:rPr lang="pl-PL" sz="1200" b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ynku</a:t>
          </a:r>
          <a:r>
            <a:rPr lang="pl-PL" sz="1200" b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  <a:r>
            <a:rPr lang="pl-PL" sz="1200" b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leasingu ruchomości</a:t>
          </a:r>
          <a:r>
            <a:rPr lang="pl-PL" sz="1200" b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 7,9% w </a:t>
          </a:r>
          <a:r>
            <a:rPr lang="pl-PL" sz="1200" b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2025 roku i umarkowanym wynikach rynku w pierwszych</a:t>
          </a:r>
          <a:r>
            <a:rPr lang="pl-PL" sz="1200" b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dwóch miesiącach 2026 roku (-1,8% r/r za styczeń i 4,7% r/r za luty), w marcu rynek gwałtownie przyspieszył do 26,6% r/r. To w części odreagowanie po początku roku, kiedy wyniki rynku były ograniczane przez mroźną zimę i układ kalendarza. Istotny był też wyższy popyt inwestycyjny zgłaszany przez większe firmy.</a:t>
          </a:r>
          <a:endParaRPr lang="pl-PL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br>
            <a:rPr lang="pl-PL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</a:br>
          <a:r>
            <a:rPr lang="pl-PL" sz="1200" b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- W II kwartale łączny wzrost wyniółs 8,0% r/r</a:t>
          </a:r>
          <a:r>
            <a:rPr lang="pl-PL" sz="1200" b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, w lipcu 2026 wyhamował do 6,0% r/r</a:t>
          </a:r>
          <a:endParaRPr lang="en-GB" sz="1200" b="0">
            <a:solidFill>
              <a:sysClr val="windowText" lastClr="000000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Utrzymuje się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wysoki </a:t>
          </a: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udział OSD w strukturze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produkcji firm leasingowych, po średnio 56,8% za cały 2025.</a:t>
          </a: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Mocny popyt konsumpcyjny,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odblokowanie inwestycji unijnych i stopniowe odbicie eksportu towarów z Polski powinny przełożyć się na dosyć  wyraźny wzrost finansowania aktywów przez firmy leasingowe w 2026 roku.</a:t>
          </a:r>
          <a:endParaRPr lang="en-GB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229054</xdr:colOff>
      <xdr:row>34</xdr:row>
      <xdr:rowOff>331536</xdr:rowOff>
    </xdr:from>
    <xdr:to>
      <xdr:col>22</xdr:col>
      <xdr:colOff>63432</xdr:colOff>
      <xdr:row>54</xdr:row>
      <xdr:rowOff>173013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1A048E13-EF08-4939-9F83-C8AFCB12E33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238124</xdr:colOff>
      <xdr:row>62</xdr:row>
      <xdr:rowOff>196506</xdr:rowOff>
    </xdr:from>
    <xdr:to>
      <xdr:col>22</xdr:col>
      <xdr:colOff>71924</xdr:colOff>
      <xdr:row>81</xdr:row>
      <xdr:rowOff>195985</xdr:rowOff>
    </xdr:to>
    <xdr:graphicFrame macro="">
      <xdr:nvGraphicFramePr>
        <xdr:cNvPr id="3" name="Chart 4">
          <a:extLst>
            <a:ext uri="{FF2B5EF4-FFF2-40B4-BE49-F238E27FC236}">
              <a16:creationId xmlns:a16="http://schemas.microsoft.com/office/drawing/2014/main" id="{546F6DCA-B5B4-4FD5-A821-605BB3E68FC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225879</xdr:colOff>
      <xdr:row>7</xdr:row>
      <xdr:rowOff>158513</xdr:rowOff>
    </xdr:from>
    <xdr:to>
      <xdr:col>22</xdr:col>
      <xdr:colOff>59679</xdr:colOff>
      <xdr:row>27</xdr:row>
      <xdr:rowOff>6313</xdr:rowOff>
    </xdr:to>
    <xdr:graphicFrame macro="">
      <xdr:nvGraphicFramePr>
        <xdr:cNvPr id="4" name="Chart 6">
          <a:extLst>
            <a:ext uri="{FF2B5EF4-FFF2-40B4-BE49-F238E27FC236}">
              <a16:creationId xmlns:a16="http://schemas.microsoft.com/office/drawing/2014/main" id="{994FCE25-C2A3-4A39-AAFC-D3659BF7479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23</xdr:col>
      <xdr:colOff>582839</xdr:colOff>
      <xdr:row>34</xdr:row>
      <xdr:rowOff>359431</xdr:rowOff>
    </xdr:from>
    <xdr:to>
      <xdr:col>28</xdr:col>
      <xdr:colOff>454739</xdr:colOff>
      <xdr:row>54</xdr:row>
      <xdr:rowOff>200880</xdr:rowOff>
    </xdr:to>
    <xdr:graphicFrame macro="">
      <xdr:nvGraphicFramePr>
        <xdr:cNvPr id="5" name="Chart 2">
          <a:extLst>
            <a:ext uri="{FF2B5EF4-FFF2-40B4-BE49-F238E27FC236}">
              <a16:creationId xmlns:a16="http://schemas.microsoft.com/office/drawing/2014/main" id="{C279287F-1A5C-4CC5-BBE8-08239E105AD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23</xdr:col>
      <xdr:colOff>641413</xdr:colOff>
      <xdr:row>62</xdr:row>
      <xdr:rowOff>209093</xdr:rowOff>
    </xdr:from>
    <xdr:to>
      <xdr:col>28</xdr:col>
      <xdr:colOff>519599</xdr:colOff>
      <xdr:row>82</xdr:row>
      <xdr:rowOff>2197</xdr:rowOff>
    </xdr:to>
    <xdr:graphicFrame macro="">
      <xdr:nvGraphicFramePr>
        <xdr:cNvPr id="6" name="Chart 4">
          <a:extLst>
            <a:ext uri="{FF2B5EF4-FFF2-40B4-BE49-F238E27FC236}">
              <a16:creationId xmlns:a16="http://schemas.microsoft.com/office/drawing/2014/main" id="{6A074815-9B8E-48AA-A93D-6AA270ECE89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23</xdr:col>
      <xdr:colOff>579662</xdr:colOff>
      <xdr:row>7</xdr:row>
      <xdr:rowOff>176202</xdr:rowOff>
    </xdr:from>
    <xdr:to>
      <xdr:col>28</xdr:col>
      <xdr:colOff>451562</xdr:colOff>
      <xdr:row>27</xdr:row>
      <xdr:rowOff>27177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9E7911E1-893C-4623-8EC0-FF4B90266B1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0.36733</cdr:x>
      <cdr:y>0.4603</cdr:y>
    </cdr:from>
    <cdr:to>
      <cdr:x>0.70551</cdr:x>
      <cdr:y>0.5355</cdr:y>
    </cdr:to>
    <cdr:sp macro="" textlink="'szacunek rynku_07 2026'!$H$37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02E1B269-070C-484B-BDB3-52A6583D0440}"/>
            </a:ext>
          </a:extLst>
        </cdr:cNvPr>
        <cdr:cNvSpPr txBox="1"/>
      </cdr:nvSpPr>
      <cdr:spPr>
        <a:xfrm xmlns:a="http://schemas.openxmlformats.org/drawingml/2006/main">
          <a:off x="1132055" y="1668699"/>
          <a:ext cx="1042228" cy="2726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fld id="{3F77861E-4588-44AC-A52B-B572FA9F57A4}" type="TxLink">
            <a:rPr lang="en-US" sz="1400" b="1" i="0" u="none" strike="noStrike">
              <a:solidFill>
                <a:sysClr val="windowText" lastClr="000000"/>
              </a:solidFill>
              <a:latin typeface="Arial"/>
              <a:cs typeface="Arial"/>
            </a:rPr>
            <a:pPr algn="ctr"/>
            <a:t>VII 2025</a:t>
          </a:fld>
          <a:endParaRPr lang="en-GB" sz="1400">
            <a:solidFill>
              <a:sysClr val="windowText" lastClr="000000"/>
            </a:solidFill>
          </a:endParaRPr>
        </a:p>
      </cdr:txBody>
    </cdr:sp>
  </cdr:relSizeAnchor>
  <cdr:relSizeAnchor xmlns:cdr="http://schemas.openxmlformats.org/drawingml/2006/chartDrawing">
    <cdr:from>
      <cdr:x>0.0605</cdr:x>
      <cdr:y>0.82395</cdr:y>
    </cdr:from>
    <cdr:to>
      <cdr:x>0.97763</cdr:x>
      <cdr:y>0.94675</cdr:y>
    </cdr:to>
    <cdr:sp macro="" textlink="">
      <cdr:nvSpPr>
        <cdr:cNvPr id="3" name="pole tekstowe 2">
          <a:extLst xmlns:a="http://schemas.openxmlformats.org/drawingml/2006/main">
            <a:ext uri="{FF2B5EF4-FFF2-40B4-BE49-F238E27FC236}">
              <a16:creationId xmlns:a16="http://schemas.microsoft.com/office/drawing/2014/main" id="{85E52DDE-4DE0-47E8-B7E8-49FE786CFA8A}"/>
            </a:ext>
          </a:extLst>
        </cdr:cNvPr>
        <cdr:cNvSpPr txBox="1"/>
      </cdr:nvSpPr>
      <cdr:spPr>
        <a:xfrm xmlns:a="http://schemas.openxmlformats.org/drawingml/2006/main">
          <a:off x="186457" y="2987015"/>
          <a:ext cx="2826440" cy="44519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GB" sz="1100"/>
        </a:p>
      </cdr:txBody>
    </cdr:sp>
  </cdr:relSizeAnchor>
  <cdr:relSizeAnchor xmlns:cdr="http://schemas.openxmlformats.org/drawingml/2006/chartDrawing">
    <cdr:from>
      <cdr:x>0.12126</cdr:x>
      <cdr:y>0.79513</cdr:y>
    </cdr:from>
    <cdr:to>
      <cdr:x>0.88721</cdr:x>
      <cdr:y>0.96172</cdr:y>
    </cdr:to>
    <cdr:sp macro="" textlink="">
      <cdr:nvSpPr>
        <cdr:cNvPr id="4" name="pole tekstowe 3">
          <a:extLst xmlns:a="http://schemas.openxmlformats.org/drawingml/2006/main">
            <a:ext uri="{FF2B5EF4-FFF2-40B4-BE49-F238E27FC236}">
              <a16:creationId xmlns:a16="http://schemas.microsoft.com/office/drawing/2014/main" id="{566565CF-ECDE-43BE-9FF0-BB05625D84FE}"/>
            </a:ext>
          </a:extLst>
        </cdr:cNvPr>
        <cdr:cNvSpPr txBox="1"/>
      </cdr:nvSpPr>
      <cdr:spPr>
        <a:xfrm xmlns:a="http://schemas.openxmlformats.org/drawingml/2006/main">
          <a:off x="373244" y="2861307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0.35477</cdr:x>
      <cdr:y>0.45436</cdr:y>
    </cdr:from>
    <cdr:to>
      <cdr:x>0.69301</cdr:x>
      <cdr:y>0.52957</cdr:y>
    </cdr:to>
    <cdr:sp macro="" textlink="'szacunek rynku_07 2026'!$H$64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9905F272-83F7-4A63-9652-E0D119222436}"/>
            </a:ext>
          </a:extLst>
        </cdr:cNvPr>
        <cdr:cNvSpPr txBox="1"/>
      </cdr:nvSpPr>
      <cdr:spPr>
        <a:xfrm xmlns:a="http://schemas.openxmlformats.org/drawingml/2006/main">
          <a:off x="1092200" y="1644650"/>
          <a:ext cx="1041341" cy="272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89D8CB58-6E9E-4C56-AC5F-4C309FF8EABA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VII 2025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0.14374</cdr:x>
      <cdr:y>0.81848</cdr:y>
    </cdr:from>
    <cdr:to>
      <cdr:x>0.90984</cdr:x>
      <cdr:y>0.98508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442383" y="2945341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0.36508</cdr:x>
      <cdr:y>0.4491</cdr:y>
    </cdr:from>
    <cdr:to>
      <cdr:x>0.70332</cdr:x>
      <cdr:y>0.5243</cdr:y>
    </cdr:to>
    <cdr:sp macro="" textlink="'szacunek rynku_07 2026'!$H$9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9905F272-83F7-4A63-9652-E0D119222436}"/>
            </a:ext>
          </a:extLst>
        </cdr:cNvPr>
        <cdr:cNvSpPr txBox="1"/>
      </cdr:nvSpPr>
      <cdr:spPr>
        <a:xfrm xmlns:a="http://schemas.openxmlformats.org/drawingml/2006/main">
          <a:off x="1123950" y="1625600"/>
          <a:ext cx="1041341" cy="272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CFB992B1-0160-4013-B693-85659A1AF2F3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VII 2025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0.06538</cdr:x>
      <cdr:y>0.78917</cdr:y>
    </cdr:from>
    <cdr:to>
      <cdr:x>0.99214</cdr:x>
      <cdr:y>0.971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201242" y="2560427"/>
          <a:ext cx="2852635" cy="58994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 &amp;pożyczka)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0.36657</cdr:x>
      <cdr:y>0.46168</cdr:y>
    </cdr:from>
    <cdr:to>
      <cdr:x>0.70482</cdr:x>
      <cdr:y>0.53689</cdr:y>
    </cdr:to>
    <cdr:sp macro="" textlink="'szacunek rynku_07 2026'!$I$37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9905F272-83F7-4A63-9652-E0D119222436}"/>
            </a:ext>
          </a:extLst>
        </cdr:cNvPr>
        <cdr:cNvSpPr txBox="1"/>
      </cdr:nvSpPr>
      <cdr:spPr>
        <a:xfrm xmlns:a="http://schemas.openxmlformats.org/drawingml/2006/main">
          <a:off x="1127468" y="1499239"/>
          <a:ext cx="1040376" cy="24423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99EB14DF-10DB-4BF0-A9DF-71F4E6A95DC6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VII 2026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0.15083</cdr:x>
      <cdr:y>0.79937</cdr:y>
    </cdr:from>
    <cdr:to>
      <cdr:x>0.91798</cdr:x>
      <cdr:y>0.96596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463550" y="2876550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0.3589</cdr:x>
      <cdr:y>0.45272</cdr:y>
    </cdr:from>
    <cdr:to>
      <cdr:x>0.69645</cdr:x>
      <cdr:y>0.52792</cdr:y>
    </cdr:to>
    <cdr:sp macro="" textlink="'szacunek rynku_07 2026'!$I$64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2425A5D1-973B-401A-89CC-A6F85BA01DF5}"/>
            </a:ext>
          </a:extLst>
        </cdr:cNvPr>
        <cdr:cNvSpPr txBox="1"/>
      </cdr:nvSpPr>
      <cdr:spPr>
        <a:xfrm xmlns:a="http://schemas.openxmlformats.org/drawingml/2006/main">
          <a:off x="1106141" y="1466544"/>
          <a:ext cx="1040346" cy="24360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9932985F-4960-4248-9360-91BC163836EA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VII 2026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0.13672</cdr:x>
      <cdr:y>0.82584</cdr:y>
    </cdr:from>
    <cdr:to>
      <cdr:x>0.90203</cdr:x>
      <cdr:y>0.99243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421216" y="2971800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0.36329</cdr:x>
      <cdr:y>0.45521</cdr:y>
    </cdr:from>
    <cdr:to>
      <cdr:x>0.70153</cdr:x>
      <cdr:y>0.53042</cdr:y>
    </cdr:to>
    <cdr:sp macro="" textlink="'szacunek rynku_07 2026'!$I$9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2425A5D1-973B-401A-89CC-A6F85BA01DF5}"/>
            </a:ext>
          </a:extLst>
        </cdr:cNvPr>
        <cdr:cNvSpPr txBox="1"/>
      </cdr:nvSpPr>
      <cdr:spPr>
        <a:xfrm xmlns:a="http://schemas.openxmlformats.org/drawingml/2006/main">
          <a:off x="1116509" y="1638096"/>
          <a:ext cx="1039551" cy="27062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BBE67BB6-726E-4A0C-A542-4CAA251EE9FD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VII 2026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0.04441</cdr:x>
      <cdr:y>0.77556</cdr:y>
    </cdr:from>
    <cdr:to>
      <cdr:x>0.97245</cdr:x>
      <cdr:y>0.96335</cdr:y>
    </cdr:to>
    <cdr:sp macro="" textlink="">
      <cdr:nvSpPr>
        <cdr:cNvPr id="4" name="pole tekstowe 1">
          <a:extLst xmlns:a="http://schemas.openxmlformats.org/drawingml/2006/main">
            <a:ext uri="{FF2B5EF4-FFF2-40B4-BE49-F238E27FC236}">
              <a16:creationId xmlns:a16="http://schemas.microsoft.com/office/drawing/2014/main" id="{C2954224-4F35-4B40-A530-A210871171FF}"/>
            </a:ext>
          </a:extLst>
        </cdr:cNvPr>
        <cdr:cNvSpPr txBox="1"/>
      </cdr:nvSpPr>
      <cdr:spPr>
        <a:xfrm xmlns:a="http://schemas.openxmlformats.org/drawingml/2006/main">
          <a:off x="136607" y="2512927"/>
          <a:ext cx="2854432" cy="60846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 &amp;pożyczka)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opac\Documents\Analizy\SZACOWANIE%20RYNKU%20LEASINGU%20-%20ZPL\2024\12%202024\model%20pe&#322;ny\%23%23Szacunek%20rynku%20leasingu%20Q1-Q4%202024%20(XX%2001%202025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la ZPL"/>
      <sheetName val="Maszyny EFL vs rynek"/>
      <sheetName val="EFL MiU"/>
      <sheetName val="Machines"/>
      <sheetName val="Dane Le"/>
      <sheetName val="Dane IL"/>
      <sheetName val="Dane Le+IL"/>
      <sheetName val="Market Le"/>
      <sheetName val="Market IL"/>
      <sheetName val="Market Le+IL"/>
      <sheetName val="Comp cum Le"/>
      <sheetName val="Comp cum IL"/>
      <sheetName val="Comp cum Le+IL"/>
    </sheetNames>
    <sheetDataSet>
      <sheetData sheetId="0">
        <row r="9">
          <cell r="N9" t="str">
            <v>vehicles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2BFE9-6B25-4673-8DF2-584B74F90179}">
  <sheetPr>
    <tabColor theme="4" tint="-0.249977111117893"/>
    <pageSetUpPr autoPageBreaks="0"/>
  </sheetPr>
  <dimension ref="B2:AE142"/>
  <sheetViews>
    <sheetView showGridLines="0" tabSelected="1" topLeftCell="A23" zoomScaleNormal="100" workbookViewId="0">
      <selection activeCell="B2" sqref="B2"/>
    </sheetView>
  </sheetViews>
  <sheetFormatPr defaultRowHeight="15" x14ac:dyDescent="0.25"/>
  <cols>
    <col min="2" max="2" width="3.5703125" customWidth="1"/>
    <col min="4" max="4" width="27" customWidth="1"/>
    <col min="5" max="7" width="14.7109375" customWidth="1"/>
    <col min="11" max="11" width="10.42578125" bestFit="1" customWidth="1"/>
    <col min="12" max="14" width="10.42578125" customWidth="1"/>
    <col min="16" max="16" width="3.5703125" customWidth="1"/>
    <col min="19" max="19" width="3.5703125" customWidth="1"/>
    <col min="21" max="21" width="27" customWidth="1"/>
    <col min="22" max="23" width="14.7109375" customWidth="1"/>
    <col min="29" max="29" width="3.5703125" customWidth="1"/>
  </cols>
  <sheetData>
    <row r="2" spans="2:31" ht="27.75" x14ac:dyDescent="0.4">
      <c r="B2" s="78" t="s">
        <v>52</v>
      </c>
    </row>
    <row r="4" spans="2:31" ht="15.75" thickBot="1" x14ac:dyDescent="0.3"/>
    <row r="5" spans="2:31" ht="15.75" thickTop="1" x14ac:dyDescent="0.25">
      <c r="B5" s="1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/>
      <c r="S5" s="1"/>
      <c r="T5" s="2"/>
      <c r="U5" s="2"/>
      <c r="V5" s="2"/>
      <c r="W5" s="2"/>
      <c r="X5" s="2"/>
      <c r="Y5" s="2"/>
      <c r="Z5" s="2"/>
      <c r="AA5" s="2"/>
      <c r="AB5" s="2"/>
      <c r="AC5" s="3"/>
    </row>
    <row r="6" spans="2:31" s="6" customFormat="1" ht="61.5" customHeight="1" x14ac:dyDescent="0.25">
      <c r="B6" s="4"/>
      <c r="C6" s="75" t="s">
        <v>28</v>
      </c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5"/>
      <c r="S6" s="4"/>
      <c r="T6" s="75" t="s">
        <v>37</v>
      </c>
      <c r="U6" s="75"/>
      <c r="V6" s="75"/>
      <c r="W6" s="75"/>
      <c r="X6" s="75"/>
      <c r="Y6" s="75"/>
      <c r="Z6" s="75"/>
      <c r="AA6" s="75"/>
      <c r="AB6" s="75"/>
      <c r="AC6" s="5"/>
      <c r="AE6" s="7"/>
    </row>
    <row r="7" spans="2:31" x14ac:dyDescent="0.25">
      <c r="B7" s="8"/>
      <c r="P7" s="9"/>
      <c r="S7" s="8"/>
      <c r="AC7" s="9"/>
    </row>
    <row r="8" spans="2:31" x14ac:dyDescent="0.25">
      <c r="B8" s="8"/>
      <c r="P8" s="9"/>
      <c r="S8" s="8"/>
      <c r="AC8" s="9"/>
    </row>
    <row r="9" spans="2:31" x14ac:dyDescent="0.25">
      <c r="B9" s="8"/>
      <c r="P9" s="9"/>
      <c r="S9" s="8"/>
      <c r="AC9" s="9"/>
    </row>
    <row r="10" spans="2:31" x14ac:dyDescent="0.25">
      <c r="B10" s="8"/>
      <c r="P10" s="9"/>
      <c r="S10" s="8"/>
      <c r="AC10" s="9"/>
    </row>
    <row r="11" spans="2:31" x14ac:dyDescent="0.25">
      <c r="B11" s="8"/>
      <c r="J11" s="63" t="s">
        <v>36</v>
      </c>
      <c r="N11" s="63" t="s">
        <v>36</v>
      </c>
      <c r="P11" s="9"/>
      <c r="S11" s="8"/>
      <c r="V11" s="14"/>
      <c r="AC11" s="9"/>
    </row>
    <row r="12" spans="2:31" x14ac:dyDescent="0.25">
      <c r="B12" s="8"/>
      <c r="I12" t="s">
        <v>1</v>
      </c>
      <c r="J12" s="64">
        <f>('szacunek rynku_07 2026'!I39+'szacunek rynku_07 2026'!I40)/('szacunek rynku_07 2026'!I11+'szacunek rynku_07 2026'!I12)</f>
        <v>0.89227612475726015</v>
      </c>
      <c r="M12" t="s">
        <v>0</v>
      </c>
      <c r="N12" s="64">
        <f>'szacunek rynku_07 2026'!I11/SUM('szacunek rynku_07 2026'!I11:I12)</f>
        <v>0.87576809264219069</v>
      </c>
      <c r="P12" s="9"/>
      <c r="S12" s="8"/>
      <c r="V12" s="66"/>
      <c r="Z12" s="13"/>
      <c r="AC12" s="9"/>
    </row>
    <row r="13" spans="2:31" x14ac:dyDescent="0.25">
      <c r="B13" s="8"/>
      <c r="I13" t="s">
        <v>2</v>
      </c>
      <c r="J13" s="64">
        <f>1-J12</f>
        <v>0.10772387524273985</v>
      </c>
      <c r="M13" t="s">
        <v>3</v>
      </c>
      <c r="N13" s="64">
        <f>1-N12</f>
        <v>0.12423190735780931</v>
      </c>
      <c r="P13" s="9"/>
      <c r="S13" s="8"/>
      <c r="V13" s="66"/>
      <c r="Z13" s="13"/>
      <c r="AA13" s="71"/>
      <c r="AC13" s="9"/>
    </row>
    <row r="14" spans="2:31" x14ac:dyDescent="0.25">
      <c r="B14" s="8"/>
      <c r="P14" s="9"/>
      <c r="S14" s="8"/>
      <c r="Z14" s="13"/>
      <c r="AC14" s="9"/>
    </row>
    <row r="15" spans="2:31" x14ac:dyDescent="0.25">
      <c r="B15" s="8"/>
      <c r="I15" t="s">
        <v>1</v>
      </c>
      <c r="J15" s="65">
        <f>('szacunek rynku_07 2026'!I39+'szacunek rynku_07 2026'!I40)/('szacunek rynku_07 2026'!H39+'szacunek rynku_07 2026'!H40)-1</f>
        <v>2.136331968161076E-2</v>
      </c>
      <c r="K15" s="64">
        <f>('szacunek rynku_07 2026'!N39+'szacunek rynku_07 2026'!N40)/('szacunek rynku_07 2026'!M39+'szacunek rynku_07 2026'!M40)-1</f>
        <v>4.7840800509251435E-2</v>
      </c>
      <c r="P15" s="9"/>
      <c r="S15" s="8"/>
      <c r="AC15" s="9"/>
    </row>
    <row r="16" spans="2:31" x14ac:dyDescent="0.25">
      <c r="B16" s="8"/>
      <c r="I16" t="s">
        <v>2</v>
      </c>
      <c r="J16" s="65">
        <f>('szacunek rynku_07 2026'!I66+'szacunek rynku_07 2026'!I67)/('szacunek rynku_07 2026'!H66+'szacunek rynku_07 2026'!H67)-1</f>
        <v>0.50935003653611077</v>
      </c>
      <c r="K16" s="64">
        <f>('szacunek rynku_07 2026'!N66+'szacunek rynku_07 2026'!N67)/('szacunek rynku_07 2026'!M66+'szacunek rynku_07 2026'!M67)-1</f>
        <v>0.52515825092554658</v>
      </c>
      <c r="P16" s="9"/>
      <c r="S16" s="8"/>
      <c r="AC16" s="9"/>
    </row>
    <row r="17" spans="2:29" x14ac:dyDescent="0.25">
      <c r="B17" s="8"/>
      <c r="I17" t="s">
        <v>34</v>
      </c>
      <c r="J17" s="65">
        <f>('szacunek rynku_07 2026'!I12+'szacunek rynku_07 2026'!I11)/('szacunek rynku_07 2026'!H11+'szacunek rynku_07 2026'!H12)-1</f>
        <v>5.8219098639335165E-2</v>
      </c>
      <c r="K17" s="64">
        <f>('szacunek rynku_07 2026'!N12+'szacunek rynku_07 2026'!N11)/('szacunek rynku_07 2026'!M11+'szacunek rynku_07 2026'!M12)-1</f>
        <v>7.9366434001317598E-2</v>
      </c>
      <c r="P17" s="9"/>
      <c r="S17" s="8"/>
      <c r="AC17" s="9"/>
    </row>
    <row r="18" spans="2:29" x14ac:dyDescent="0.25">
      <c r="B18" s="8"/>
      <c r="P18" s="9"/>
      <c r="S18" s="8"/>
      <c r="AC18" s="9"/>
    </row>
    <row r="19" spans="2:29" x14ac:dyDescent="0.25">
      <c r="B19" s="8"/>
      <c r="P19" s="9"/>
      <c r="S19" s="8"/>
      <c r="AC19" s="9"/>
    </row>
    <row r="20" spans="2:29" x14ac:dyDescent="0.25">
      <c r="B20" s="8"/>
      <c r="P20" s="9"/>
      <c r="S20" s="8"/>
      <c r="AC20" s="9"/>
    </row>
    <row r="21" spans="2:29" x14ac:dyDescent="0.25">
      <c r="B21" s="8"/>
      <c r="P21" s="9"/>
      <c r="S21" s="8"/>
      <c r="AC21" s="9"/>
    </row>
    <row r="22" spans="2:29" x14ac:dyDescent="0.25">
      <c r="B22" s="8"/>
      <c r="P22" s="9"/>
      <c r="S22" s="8"/>
      <c r="AC22" s="9"/>
    </row>
    <row r="23" spans="2:29" x14ac:dyDescent="0.25">
      <c r="B23" s="8"/>
      <c r="P23" s="9"/>
      <c r="S23" s="8"/>
      <c r="AC23" s="9"/>
    </row>
    <row r="24" spans="2:29" ht="15.75" thickBot="1" x14ac:dyDescent="0.3">
      <c r="B24" s="8"/>
      <c r="P24" s="9"/>
      <c r="S24" s="10"/>
      <c r="T24" s="11"/>
      <c r="U24" s="11"/>
      <c r="V24" s="11"/>
      <c r="W24" s="11"/>
      <c r="X24" s="11"/>
      <c r="Y24" s="11"/>
      <c r="Z24" s="11"/>
      <c r="AA24" s="11"/>
      <c r="AB24" s="11"/>
      <c r="AC24" s="12"/>
    </row>
    <row r="25" spans="2:29" ht="15.75" thickTop="1" x14ac:dyDescent="0.25">
      <c r="B25" s="8"/>
      <c r="P25" s="9"/>
    </row>
    <row r="26" spans="2:29" x14ac:dyDescent="0.25">
      <c r="B26" s="8"/>
      <c r="P26" s="9"/>
    </row>
    <row r="27" spans="2:29" x14ac:dyDescent="0.25">
      <c r="B27" s="8"/>
      <c r="P27" s="9"/>
    </row>
    <row r="28" spans="2:29" x14ac:dyDescent="0.25">
      <c r="B28" s="8"/>
      <c r="P28" s="9"/>
    </row>
    <row r="29" spans="2:29" x14ac:dyDescent="0.25">
      <c r="B29" s="8"/>
      <c r="P29" s="9"/>
    </row>
    <row r="30" spans="2:29" x14ac:dyDescent="0.25">
      <c r="B30" s="8"/>
      <c r="P30" s="9"/>
    </row>
    <row r="31" spans="2:29" x14ac:dyDescent="0.25">
      <c r="B31" s="8"/>
      <c r="P31" s="9"/>
    </row>
    <row r="32" spans="2:29" x14ac:dyDescent="0.25">
      <c r="B32" s="8"/>
      <c r="P32" s="9"/>
    </row>
    <row r="33" spans="2:31" x14ac:dyDescent="0.25">
      <c r="B33" s="8"/>
      <c r="P33" s="9"/>
    </row>
    <row r="34" spans="2:31" x14ac:dyDescent="0.25">
      <c r="B34" s="8"/>
      <c r="P34" s="9"/>
    </row>
    <row r="35" spans="2:31" x14ac:dyDescent="0.25">
      <c r="B35" s="8"/>
      <c r="P35" s="9"/>
    </row>
    <row r="36" spans="2:31" ht="16.5" customHeight="1" thickBot="1" x14ac:dyDescent="0.3">
      <c r="B36" s="10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2"/>
    </row>
    <row r="37" spans="2:31" ht="15.75" thickTop="1" x14ac:dyDescent="0.25"/>
    <row r="39" spans="2:31" ht="15.75" thickBot="1" x14ac:dyDescent="0.3"/>
    <row r="40" spans="2:31" ht="15.75" thickTop="1" x14ac:dyDescent="0.25">
      <c r="B40" s="1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3"/>
      <c r="S40" s="1"/>
      <c r="T40" s="2"/>
      <c r="U40" s="2"/>
      <c r="V40" s="2"/>
      <c r="W40" s="2"/>
      <c r="X40" s="2"/>
      <c r="Y40" s="2"/>
      <c r="Z40" s="2"/>
      <c r="AA40" s="2"/>
      <c r="AB40" s="2"/>
      <c r="AC40" s="3"/>
    </row>
    <row r="41" spans="2:31" s="6" customFormat="1" ht="61.5" customHeight="1" x14ac:dyDescent="0.25">
      <c r="B41" s="4"/>
      <c r="C41" s="75" t="s">
        <v>29</v>
      </c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5"/>
      <c r="S41" s="4"/>
      <c r="T41" s="75" t="s">
        <v>38</v>
      </c>
      <c r="U41" s="75"/>
      <c r="V41" s="75"/>
      <c r="W41" s="75"/>
      <c r="X41" s="75"/>
      <c r="Y41" s="75"/>
      <c r="Z41" s="75"/>
      <c r="AA41" s="75"/>
      <c r="AB41" s="75"/>
      <c r="AC41" s="5"/>
      <c r="AE41" s="7"/>
    </row>
    <row r="42" spans="2:31" x14ac:dyDescent="0.25">
      <c r="B42" s="8"/>
      <c r="P42" s="9"/>
      <c r="S42" s="8"/>
      <c r="AC42" s="9"/>
    </row>
    <row r="43" spans="2:31" x14ac:dyDescent="0.25">
      <c r="B43" s="8"/>
      <c r="P43" s="9"/>
      <c r="S43" s="8"/>
      <c r="AC43" s="9"/>
    </row>
    <row r="44" spans="2:31" x14ac:dyDescent="0.25">
      <c r="B44" s="8"/>
      <c r="P44" s="9"/>
      <c r="S44" s="8"/>
      <c r="AC44" s="9"/>
    </row>
    <row r="45" spans="2:31" x14ac:dyDescent="0.25">
      <c r="B45" s="8"/>
      <c r="P45" s="9"/>
      <c r="S45" s="8"/>
      <c r="AC45" s="9"/>
    </row>
    <row r="46" spans="2:31" x14ac:dyDescent="0.25">
      <c r="B46" s="8"/>
      <c r="J46" s="63" t="s">
        <v>35</v>
      </c>
      <c r="N46" s="63" t="s">
        <v>35</v>
      </c>
      <c r="P46" s="9"/>
      <c r="S46" s="8"/>
      <c r="V46" s="14"/>
      <c r="AC46" s="9"/>
    </row>
    <row r="47" spans="2:31" x14ac:dyDescent="0.25">
      <c r="B47" s="8"/>
      <c r="I47" t="s">
        <v>1</v>
      </c>
      <c r="J47" s="64">
        <f>'szacunek rynku_07 2026'!I41/'szacunek rynku_07 2026'!I13</f>
        <v>0.86455704550284063</v>
      </c>
      <c r="K47" s="64"/>
      <c r="M47" t="s">
        <v>33</v>
      </c>
      <c r="N47" s="64">
        <f>'szacunek rynku_07 2026'!I14/'szacunek rynku_07 2026'!$I$13</f>
        <v>0.24832902081678132</v>
      </c>
      <c r="O47" s="64"/>
      <c r="P47" s="9"/>
      <c r="S47" s="8"/>
      <c r="V47" s="66"/>
      <c r="Z47" s="13"/>
      <c r="AC47" s="9"/>
    </row>
    <row r="48" spans="2:31" x14ac:dyDescent="0.25">
      <c r="B48" s="8"/>
      <c r="I48" t="s">
        <v>2</v>
      </c>
      <c r="J48" s="64">
        <f>1-J47</f>
        <v>0.13544295449715937</v>
      </c>
      <c r="K48" s="64"/>
      <c r="M48" t="s">
        <v>4</v>
      </c>
      <c r="N48" s="64">
        <f>'szacunek rynku_07 2026'!I15/'szacunek rynku_07 2026'!$I$13</f>
        <v>0.45735012334008956</v>
      </c>
      <c r="O48" s="64"/>
      <c r="P48" s="9"/>
      <c r="S48" s="8"/>
      <c r="V48" s="66"/>
      <c r="Z48" s="13"/>
      <c r="AC48" s="9"/>
    </row>
    <row r="49" spans="2:29" x14ac:dyDescent="0.25">
      <c r="B49" s="8"/>
      <c r="M49" t="s">
        <v>5</v>
      </c>
      <c r="N49" s="64">
        <f>'szacunek rynku_07 2026'!I16/'szacunek rynku_07 2026'!$I$13</f>
        <v>0.2280129274430191</v>
      </c>
      <c r="O49" s="64"/>
      <c r="P49" s="9"/>
      <c r="S49" s="8"/>
      <c r="Z49" s="13"/>
      <c r="AC49" s="9"/>
    </row>
    <row r="50" spans="2:29" x14ac:dyDescent="0.25">
      <c r="B50" s="8"/>
      <c r="M50" t="s">
        <v>6</v>
      </c>
      <c r="N50" s="64">
        <f>'szacunek rynku_07 2026'!I17/'szacunek rynku_07 2026'!$I$13</f>
        <v>6.6307928400110128E-2</v>
      </c>
      <c r="O50" s="64"/>
      <c r="P50" s="9"/>
      <c r="S50" s="8"/>
      <c r="AC50" s="9"/>
    </row>
    <row r="51" spans="2:29" x14ac:dyDescent="0.25">
      <c r="B51" s="8"/>
      <c r="P51" s="9"/>
      <c r="S51" s="8"/>
      <c r="AC51" s="9"/>
    </row>
    <row r="52" spans="2:29" x14ac:dyDescent="0.25">
      <c r="B52" s="8"/>
      <c r="P52" s="9"/>
      <c r="S52" s="8"/>
      <c r="AC52" s="9"/>
    </row>
    <row r="53" spans="2:29" x14ac:dyDescent="0.25">
      <c r="B53" s="8"/>
      <c r="P53" s="9"/>
      <c r="S53" s="8"/>
      <c r="AC53" s="9"/>
    </row>
    <row r="54" spans="2:29" x14ac:dyDescent="0.25">
      <c r="B54" s="8"/>
      <c r="P54" s="9"/>
      <c r="S54" s="8"/>
      <c r="AC54" s="9"/>
    </row>
    <row r="55" spans="2:29" x14ac:dyDescent="0.25">
      <c r="B55" s="8"/>
      <c r="P55" s="9"/>
      <c r="S55" s="8"/>
      <c r="AC55" s="9"/>
    </row>
    <row r="56" spans="2:29" x14ac:dyDescent="0.25">
      <c r="B56" s="8"/>
      <c r="P56" s="9"/>
      <c r="S56" s="8"/>
      <c r="AC56" s="9"/>
    </row>
    <row r="57" spans="2:29" x14ac:dyDescent="0.25">
      <c r="B57" s="8"/>
      <c r="P57" s="9"/>
      <c r="S57" s="8"/>
      <c r="AC57" s="9"/>
    </row>
    <row r="58" spans="2:29" x14ac:dyDescent="0.25">
      <c r="B58" s="8"/>
      <c r="P58" s="9"/>
      <c r="S58" s="8"/>
      <c r="AC58" s="9"/>
    </row>
    <row r="59" spans="2:29" x14ac:dyDescent="0.25">
      <c r="B59" s="8"/>
      <c r="P59" s="9"/>
      <c r="S59" s="8"/>
      <c r="AC59" s="9"/>
    </row>
    <row r="60" spans="2:29" x14ac:dyDescent="0.25">
      <c r="B60" s="8"/>
      <c r="P60" s="9"/>
      <c r="S60" s="8"/>
      <c r="AC60" s="9"/>
    </row>
    <row r="61" spans="2:29" ht="15.75" thickBot="1" x14ac:dyDescent="0.3">
      <c r="B61" s="8"/>
      <c r="P61" s="9"/>
      <c r="S61" s="10"/>
      <c r="T61" s="11"/>
      <c r="U61" s="11"/>
      <c r="V61" s="11"/>
      <c r="W61" s="11"/>
      <c r="X61" s="11"/>
      <c r="Y61" s="11"/>
      <c r="Z61" s="11"/>
      <c r="AA61" s="11"/>
      <c r="AB61" s="11"/>
      <c r="AC61" s="12"/>
    </row>
    <row r="62" spans="2:29" ht="15.75" thickTop="1" x14ac:dyDescent="0.25">
      <c r="B62" s="8"/>
      <c r="P62" s="9"/>
    </row>
    <row r="63" spans="2:29" x14ac:dyDescent="0.25">
      <c r="B63" s="8"/>
      <c r="P63" s="9"/>
    </row>
    <row r="64" spans="2:29" x14ac:dyDescent="0.25">
      <c r="B64" s="8"/>
      <c r="P64" s="9"/>
    </row>
    <row r="65" spans="2:31" x14ac:dyDescent="0.25">
      <c r="B65" s="8"/>
      <c r="P65" s="9"/>
    </row>
    <row r="66" spans="2:31" x14ac:dyDescent="0.25">
      <c r="B66" s="8"/>
      <c r="P66" s="9"/>
    </row>
    <row r="67" spans="2:31" x14ac:dyDescent="0.25">
      <c r="B67" s="8"/>
      <c r="P67" s="9"/>
    </row>
    <row r="68" spans="2:31" x14ac:dyDescent="0.25">
      <c r="B68" s="8"/>
      <c r="P68" s="9"/>
    </row>
    <row r="69" spans="2:31" ht="16.5" customHeight="1" x14ac:dyDescent="0.25">
      <c r="B69" s="8"/>
      <c r="P69" s="9"/>
    </row>
    <row r="70" spans="2:31" ht="15.75" thickBot="1" x14ac:dyDescent="0.3">
      <c r="B70" s="10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2"/>
    </row>
    <row r="71" spans="2:31" ht="15.75" thickTop="1" x14ac:dyDescent="0.25"/>
    <row r="72" spans="2:31" ht="15.75" thickBot="1" x14ac:dyDescent="0.3"/>
    <row r="73" spans="2:31" ht="15.75" thickTop="1" x14ac:dyDescent="0.25">
      <c r="B73" s="1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3"/>
      <c r="S73" s="1"/>
      <c r="T73" s="2"/>
      <c r="U73" s="2"/>
      <c r="V73" s="2"/>
      <c r="W73" s="2"/>
      <c r="X73" s="2"/>
      <c r="Y73" s="2"/>
      <c r="Z73" s="2"/>
      <c r="AA73" s="2"/>
      <c r="AB73" s="2"/>
      <c r="AC73" s="3"/>
    </row>
    <row r="74" spans="2:31" s="6" customFormat="1" ht="61.5" customHeight="1" x14ac:dyDescent="0.25">
      <c r="B74" s="4"/>
      <c r="C74" s="75" t="s">
        <v>30</v>
      </c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  <c r="O74" s="75"/>
      <c r="P74" s="5"/>
      <c r="S74" s="4"/>
      <c r="T74" s="75" t="s">
        <v>39</v>
      </c>
      <c r="U74" s="75"/>
      <c r="V74" s="75"/>
      <c r="W74" s="75"/>
      <c r="X74" s="75"/>
      <c r="Y74" s="75"/>
      <c r="Z74" s="75"/>
      <c r="AA74" s="75"/>
      <c r="AB74" s="75"/>
      <c r="AC74" s="5"/>
      <c r="AE74" s="7"/>
    </row>
    <row r="75" spans="2:31" x14ac:dyDescent="0.25">
      <c r="B75" s="8"/>
      <c r="P75" s="9"/>
      <c r="S75" s="8"/>
      <c r="AC75" s="9"/>
    </row>
    <row r="76" spans="2:31" x14ac:dyDescent="0.25">
      <c r="B76" s="8"/>
      <c r="P76" s="9"/>
      <c r="S76" s="8"/>
      <c r="AC76" s="9"/>
    </row>
    <row r="77" spans="2:31" x14ac:dyDescent="0.25">
      <c r="B77" s="8"/>
      <c r="P77" s="9"/>
      <c r="S77" s="8"/>
      <c r="AC77" s="9"/>
    </row>
    <row r="78" spans="2:31" x14ac:dyDescent="0.25">
      <c r="B78" s="8"/>
      <c r="P78" s="9"/>
      <c r="S78" s="8"/>
      <c r="AC78" s="9"/>
    </row>
    <row r="79" spans="2:31" x14ac:dyDescent="0.25">
      <c r="B79" s="8"/>
      <c r="J79" s="63" t="s">
        <v>35</v>
      </c>
      <c r="N79" s="63" t="s">
        <v>35</v>
      </c>
      <c r="P79" s="9"/>
      <c r="S79" s="8"/>
      <c r="V79" s="14"/>
      <c r="AC79" s="9"/>
    </row>
    <row r="80" spans="2:31" x14ac:dyDescent="0.25">
      <c r="B80" s="8"/>
      <c r="I80" t="s">
        <v>1</v>
      </c>
      <c r="J80" s="13">
        <f>'szacunek rynku_07 2026'!I47/'szacunek rynku_07 2026'!I19</f>
        <v>0.60985639169561046</v>
      </c>
      <c r="M80" t="s">
        <v>24</v>
      </c>
      <c r="N80" s="13">
        <f>'szacunek rynku_07 2026'!I20/'szacunek rynku_07 2026'!$I$19</f>
        <v>0.16624331483430868</v>
      </c>
      <c r="P80" s="9"/>
      <c r="S80" s="8"/>
      <c r="V80" s="66"/>
      <c r="Z80" s="13"/>
      <c r="AC80" s="9"/>
    </row>
    <row r="81" spans="2:29" x14ac:dyDescent="0.25">
      <c r="B81" s="8"/>
      <c r="I81" t="s">
        <v>2</v>
      </c>
      <c r="J81" s="13">
        <f>1-J80</f>
        <v>0.39014360830438954</v>
      </c>
      <c r="M81" t="s">
        <v>23</v>
      </c>
      <c r="N81" s="13">
        <f>'szacunek rynku_07 2026'!I21/'szacunek rynku_07 2026'!$I$19</f>
        <v>0.2853865652604215</v>
      </c>
      <c r="P81" s="9"/>
      <c r="S81" s="8"/>
      <c r="V81" s="66"/>
      <c r="Z81" s="13"/>
      <c r="AC81" s="9"/>
    </row>
    <row r="82" spans="2:29" x14ac:dyDescent="0.25">
      <c r="B82" s="8"/>
      <c r="M82" t="s">
        <v>32</v>
      </c>
      <c r="N82" s="13">
        <f>'szacunek rynku_07 2026'!I22/'szacunek rynku_07 2026'!$I$19</f>
        <v>0.54837011990526985</v>
      </c>
      <c r="P82" s="9"/>
      <c r="S82" s="8"/>
      <c r="Z82" s="13"/>
      <c r="AC82" s="9"/>
    </row>
    <row r="83" spans="2:29" x14ac:dyDescent="0.25">
      <c r="B83" s="8"/>
      <c r="N83" s="13"/>
      <c r="P83" s="9"/>
      <c r="S83" s="8"/>
      <c r="AC83" s="9"/>
    </row>
    <row r="84" spans="2:29" x14ac:dyDescent="0.25">
      <c r="B84" s="8"/>
      <c r="P84" s="9"/>
      <c r="S84" s="8"/>
      <c r="AC84" s="9"/>
    </row>
    <row r="85" spans="2:29" x14ac:dyDescent="0.25">
      <c r="B85" s="8"/>
      <c r="P85" s="9"/>
      <c r="S85" s="8"/>
      <c r="AC85" s="9"/>
    </row>
    <row r="86" spans="2:29" x14ac:dyDescent="0.25">
      <c r="B86" s="8"/>
      <c r="P86" s="9"/>
      <c r="S86" s="8"/>
      <c r="AC86" s="9"/>
    </row>
    <row r="87" spans="2:29" x14ac:dyDescent="0.25">
      <c r="B87" s="8"/>
      <c r="P87" s="9"/>
      <c r="S87" s="8"/>
      <c r="AC87" s="9"/>
    </row>
    <row r="88" spans="2:29" x14ac:dyDescent="0.25">
      <c r="B88" s="8"/>
      <c r="P88" s="9"/>
      <c r="S88" s="8"/>
      <c r="AC88" s="9"/>
    </row>
    <row r="89" spans="2:29" x14ac:dyDescent="0.25">
      <c r="B89" s="8"/>
      <c r="P89" s="9"/>
      <c r="S89" s="8"/>
      <c r="AC89" s="9"/>
    </row>
    <row r="90" spans="2:29" x14ac:dyDescent="0.25">
      <c r="B90" s="8"/>
      <c r="P90" s="9"/>
      <c r="S90" s="8"/>
      <c r="AC90" s="9"/>
    </row>
    <row r="91" spans="2:29" x14ac:dyDescent="0.25">
      <c r="B91" s="8"/>
      <c r="P91" s="9"/>
      <c r="S91" s="8"/>
      <c r="AC91" s="9"/>
    </row>
    <row r="92" spans="2:29" ht="15.75" thickBot="1" x14ac:dyDescent="0.3">
      <c r="B92" s="8"/>
      <c r="P92" s="9"/>
      <c r="S92" s="10"/>
      <c r="T92" s="11"/>
      <c r="U92" s="11"/>
      <c r="V92" s="11"/>
      <c r="W92" s="11"/>
      <c r="X92" s="11"/>
      <c r="Y92" s="11"/>
      <c r="Z92" s="11"/>
      <c r="AA92" s="11"/>
      <c r="AB92" s="11"/>
      <c r="AC92" s="12"/>
    </row>
    <row r="93" spans="2:29" ht="15.75" thickTop="1" x14ac:dyDescent="0.25">
      <c r="B93" s="8"/>
      <c r="P93" s="9"/>
    </row>
    <row r="94" spans="2:29" x14ac:dyDescent="0.25">
      <c r="B94" s="8"/>
      <c r="P94" s="9"/>
    </row>
    <row r="95" spans="2:29" x14ac:dyDescent="0.25">
      <c r="B95" s="8"/>
      <c r="P95" s="9"/>
    </row>
    <row r="96" spans="2:29" x14ac:dyDescent="0.25">
      <c r="B96" s="8"/>
      <c r="P96" s="9"/>
    </row>
    <row r="97" spans="2:31" x14ac:dyDescent="0.25">
      <c r="B97" s="8"/>
      <c r="P97" s="9"/>
    </row>
    <row r="98" spans="2:31" x14ac:dyDescent="0.25">
      <c r="B98" s="8"/>
      <c r="P98" s="9"/>
    </row>
    <row r="99" spans="2:31" x14ac:dyDescent="0.25">
      <c r="B99" s="8"/>
      <c r="P99" s="9"/>
    </row>
    <row r="100" spans="2:31" x14ac:dyDescent="0.25">
      <c r="B100" s="8"/>
      <c r="P100" s="9"/>
    </row>
    <row r="101" spans="2:31" x14ac:dyDescent="0.25">
      <c r="B101" s="8"/>
      <c r="P101" s="9"/>
    </row>
    <row r="102" spans="2:31" ht="16.5" customHeight="1" x14ac:dyDescent="0.25">
      <c r="B102" s="8"/>
      <c r="P102" s="9"/>
    </row>
    <row r="103" spans="2:31" ht="16.5" customHeight="1" x14ac:dyDescent="0.25">
      <c r="B103" s="8"/>
      <c r="P103" s="9"/>
    </row>
    <row r="104" spans="2:31" ht="16.5" customHeight="1" x14ac:dyDescent="0.25">
      <c r="B104" s="8"/>
      <c r="P104" s="9"/>
    </row>
    <row r="105" spans="2:31" x14ac:dyDescent="0.25">
      <c r="B105" s="8"/>
      <c r="P105" s="9"/>
    </row>
    <row r="106" spans="2:31" ht="15.75" thickBot="1" x14ac:dyDescent="0.3">
      <c r="B106" s="10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2"/>
    </row>
    <row r="107" spans="2:31" ht="15.75" thickTop="1" x14ac:dyDescent="0.25"/>
    <row r="108" spans="2:31" ht="15.75" thickBot="1" x14ac:dyDescent="0.3"/>
    <row r="109" spans="2:31" ht="15.75" thickTop="1" x14ac:dyDescent="0.25">
      <c r="B109" s="1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3"/>
    </row>
    <row r="110" spans="2:31" s="6" customFormat="1" ht="61.5" customHeight="1" x14ac:dyDescent="0.25">
      <c r="B110" s="4"/>
      <c r="C110" s="75" t="s">
        <v>31</v>
      </c>
      <c r="D110" s="75"/>
      <c r="E110" s="75"/>
      <c r="F110" s="75"/>
      <c r="G110" s="75"/>
      <c r="H110" s="75"/>
      <c r="I110" s="75"/>
      <c r="J110" s="75"/>
      <c r="K110" s="75"/>
      <c r="L110" s="75"/>
      <c r="M110" s="75"/>
      <c r="N110" s="75"/>
      <c r="O110" s="75"/>
      <c r="P110" s="5"/>
      <c r="T110" s="67"/>
      <c r="U110" s="67"/>
      <c r="V110" s="67"/>
      <c r="W110" s="67"/>
      <c r="X110" s="67"/>
      <c r="Y110" s="67"/>
      <c r="Z110" s="67"/>
      <c r="AA110" s="67"/>
      <c r="AB110" s="67"/>
      <c r="AE110" s="7"/>
    </row>
    <row r="111" spans="2:31" x14ac:dyDescent="0.25">
      <c r="B111" s="8"/>
      <c r="P111" s="9"/>
    </row>
    <row r="112" spans="2:31" x14ac:dyDescent="0.25">
      <c r="B112" s="8"/>
      <c r="P112" s="9"/>
    </row>
    <row r="113" spans="2:26" x14ac:dyDescent="0.25">
      <c r="B113" s="8"/>
      <c r="P113" s="9"/>
    </row>
    <row r="114" spans="2:26" x14ac:dyDescent="0.25">
      <c r="B114" s="8"/>
      <c r="P114" s="9"/>
    </row>
    <row r="115" spans="2:26" x14ac:dyDescent="0.25">
      <c r="B115" s="8"/>
      <c r="J115" s="63" t="s">
        <v>35</v>
      </c>
      <c r="N115" s="63" t="s">
        <v>35</v>
      </c>
      <c r="P115" s="9"/>
      <c r="V115" s="14"/>
    </row>
    <row r="116" spans="2:26" x14ac:dyDescent="0.25">
      <c r="B116" s="8"/>
      <c r="I116" t="s">
        <v>1</v>
      </c>
      <c r="J116" s="64">
        <f>'szacunek rynku_07 2026'!I55/'szacunek rynku_07 2026'!I27</f>
        <v>0.8196106330044407</v>
      </c>
      <c r="M116" t="s">
        <v>25</v>
      </c>
      <c r="N116" s="64">
        <f>('szacunek rynku_07 2026'!I11+'szacunek rynku_07 2026'!I12)/'szacunek rynku_07 2026'!I27</f>
        <v>0.56280327857432</v>
      </c>
      <c r="P116" s="9"/>
      <c r="V116" s="66"/>
      <c r="Z116" s="13"/>
    </row>
    <row r="117" spans="2:26" x14ac:dyDescent="0.25">
      <c r="B117" s="8"/>
      <c r="I117" t="s">
        <v>2</v>
      </c>
      <c r="J117" s="64">
        <f>1-J116</f>
        <v>0.1803893669955593</v>
      </c>
      <c r="M117" t="s">
        <v>26</v>
      </c>
      <c r="N117" s="64">
        <f>'szacunek rynku_07 2026'!I13/'szacunek rynku_07 2026'!I27</f>
        <v>0.16289893823990217</v>
      </c>
      <c r="P117" s="9"/>
      <c r="V117" s="66"/>
      <c r="Z117" s="13"/>
    </row>
    <row r="118" spans="2:26" x14ac:dyDescent="0.25">
      <c r="B118" s="8"/>
      <c r="M118" t="s">
        <v>27</v>
      </c>
      <c r="N118" s="64">
        <f>'szacunek rynku_07 2026'!I19/'szacunek rynku_07 2026'!I27</f>
        <v>0.23137823014047793</v>
      </c>
      <c r="P118" s="9"/>
      <c r="Z118" s="13"/>
    </row>
    <row r="119" spans="2:26" x14ac:dyDescent="0.25">
      <c r="B119" s="8"/>
      <c r="M119" t="s">
        <v>7</v>
      </c>
      <c r="N119" s="64">
        <f>'szacunek rynku_07 2026'!I23/'szacunek rynku_07 2026'!I27</f>
        <v>1.3006819595653394E-2</v>
      </c>
      <c r="P119" s="9"/>
    </row>
    <row r="120" spans="2:26" x14ac:dyDescent="0.25">
      <c r="B120" s="8"/>
      <c r="M120" t="s">
        <v>22</v>
      </c>
      <c r="N120" s="64">
        <f>('szacunek rynku_07 2026'!I18+'szacunek rynku_07 2026'!I24+'szacunek rynku_07 2026'!I25)/'szacunek rynku_07 2026'!I27</f>
        <v>2.9912733449646324E-2</v>
      </c>
      <c r="P120" s="9"/>
    </row>
    <row r="121" spans="2:26" x14ac:dyDescent="0.25">
      <c r="B121" s="8"/>
      <c r="P121" s="9"/>
    </row>
    <row r="122" spans="2:26" x14ac:dyDescent="0.25">
      <c r="B122" s="8"/>
      <c r="P122" s="9"/>
    </row>
    <row r="123" spans="2:26" x14ac:dyDescent="0.25">
      <c r="B123" s="8"/>
      <c r="P123" s="9"/>
    </row>
    <row r="124" spans="2:26" x14ac:dyDescent="0.25">
      <c r="B124" s="8"/>
      <c r="P124" s="9"/>
    </row>
    <row r="125" spans="2:26" x14ac:dyDescent="0.25">
      <c r="B125" s="8"/>
      <c r="P125" s="9"/>
    </row>
    <row r="126" spans="2:26" x14ac:dyDescent="0.25">
      <c r="B126" s="8"/>
      <c r="P126" s="9"/>
    </row>
    <row r="127" spans="2:26" x14ac:dyDescent="0.25">
      <c r="B127" s="8"/>
      <c r="P127" s="9"/>
    </row>
    <row r="128" spans="2:26" x14ac:dyDescent="0.25">
      <c r="B128" s="8"/>
      <c r="P128" s="9"/>
    </row>
    <row r="129" spans="2:16" x14ac:dyDescent="0.25">
      <c r="B129" s="8"/>
      <c r="P129" s="9"/>
    </row>
    <row r="130" spans="2:16" x14ac:dyDescent="0.25">
      <c r="B130" s="8"/>
      <c r="P130" s="9"/>
    </row>
    <row r="131" spans="2:16" x14ac:dyDescent="0.25">
      <c r="B131" s="8"/>
      <c r="P131" s="9"/>
    </row>
    <row r="132" spans="2:16" x14ac:dyDescent="0.25">
      <c r="B132" s="8"/>
      <c r="P132" s="9"/>
    </row>
    <row r="133" spans="2:16" x14ac:dyDescent="0.25">
      <c r="B133" s="8"/>
      <c r="P133" s="9"/>
    </row>
    <row r="134" spans="2:16" x14ac:dyDescent="0.25">
      <c r="B134" s="8"/>
      <c r="P134" s="9"/>
    </row>
    <row r="135" spans="2:16" x14ac:dyDescent="0.25">
      <c r="B135" s="8"/>
      <c r="P135" s="9"/>
    </row>
    <row r="136" spans="2:16" x14ac:dyDescent="0.25">
      <c r="B136" s="8"/>
      <c r="P136" s="9"/>
    </row>
    <row r="137" spans="2:16" x14ac:dyDescent="0.25">
      <c r="B137" s="8"/>
      <c r="P137" s="9"/>
    </row>
    <row r="138" spans="2:16" x14ac:dyDescent="0.25">
      <c r="B138" s="8"/>
      <c r="P138" s="9"/>
    </row>
    <row r="139" spans="2:16" x14ac:dyDescent="0.25">
      <c r="B139" s="8"/>
      <c r="P139" s="9"/>
    </row>
    <row r="140" spans="2:16" ht="16.5" customHeight="1" x14ac:dyDescent="0.25">
      <c r="B140" s="8"/>
      <c r="P140" s="9"/>
    </row>
    <row r="141" spans="2:16" ht="15.75" thickBot="1" x14ac:dyDescent="0.3">
      <c r="B141" s="10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2"/>
    </row>
    <row r="142" spans="2:16" ht="15.75" thickTop="1" x14ac:dyDescent="0.25"/>
  </sheetData>
  <mergeCells count="7">
    <mergeCell ref="C110:O110"/>
    <mergeCell ref="C6:O6"/>
    <mergeCell ref="T6:AB6"/>
    <mergeCell ref="C41:O41"/>
    <mergeCell ref="T41:AB41"/>
    <mergeCell ref="C74:O74"/>
    <mergeCell ref="T74:AB74"/>
  </mergeCells>
  <pageMargins left="0.7" right="0.7" top="0.75" bottom="0.75" header="0.3" footer="0.3"/>
  <pageSetup paperSize="9" orientation="portrait" r:id="rId1"/>
  <headerFooter>
    <oddFooter>&amp;L&amp;"Arial,Regular"&amp;10&amp;K000000Do użytku wewnętrznego / Internal use (C2)</oddFooter>
    <evenFooter>&amp;L&amp;"Arial,Regular"&amp;10&amp;K000000Do użytku wewnętrznego / Internal use (C2)</evenFooter>
    <firstFooter>&amp;L&amp;"Arial,Regular"&amp;10&amp;K000000Do użytku wewnętrznego / Internal use (C2)</first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0EFF3-673A-4A98-8367-51681FDF4394}">
  <sheetPr>
    <tabColor theme="4" tint="-0.249977111117893"/>
    <pageSetUpPr autoPageBreaks="0" fitToPage="1"/>
  </sheetPr>
  <dimension ref="A2:P164"/>
  <sheetViews>
    <sheetView showGridLines="0" zoomScaleNormal="100" workbookViewId="0">
      <selection activeCell="B2" sqref="B2"/>
    </sheetView>
  </sheetViews>
  <sheetFormatPr defaultColWidth="9.140625" defaultRowHeight="12.75" x14ac:dyDescent="0.2"/>
  <cols>
    <col min="1" max="1" width="6.28515625" style="20" customWidth="1"/>
    <col min="2" max="2" width="35.85546875" style="22" customWidth="1"/>
    <col min="3" max="3" width="10.5703125" style="22" bestFit="1" customWidth="1"/>
    <col min="4" max="4" width="10.5703125" style="22" customWidth="1"/>
    <col min="5" max="5" width="2.5703125" style="22" customWidth="1"/>
    <col min="6" max="6" width="10" style="20" bestFit="1" customWidth="1"/>
    <col min="7" max="7" width="2.5703125" style="22" customWidth="1"/>
    <col min="8" max="8" width="10.5703125" style="22" bestFit="1" customWidth="1"/>
    <col min="9" max="9" width="10.5703125" style="22" customWidth="1"/>
    <col min="10" max="10" width="2.5703125" style="22" customWidth="1"/>
    <col min="11" max="11" width="10" style="20" bestFit="1" customWidth="1"/>
    <col min="12" max="12" width="2.5703125" style="22" customWidth="1"/>
    <col min="13" max="13" width="10.5703125" style="22" bestFit="1" customWidth="1"/>
    <col min="14" max="14" width="10.5703125" style="22" customWidth="1"/>
    <col min="15" max="15" width="2.5703125" style="22" customWidth="1"/>
    <col min="16" max="16" width="10" style="20" bestFit="1" customWidth="1"/>
    <col min="17" max="17" width="9" style="22" customWidth="1"/>
    <col min="18" max="18" width="10.42578125" style="22" customWidth="1"/>
    <col min="19" max="21" width="9.140625" style="22"/>
    <col min="22" max="22" width="8.42578125" style="22" customWidth="1"/>
    <col min="23" max="23" width="2.42578125" style="22" customWidth="1"/>
    <col min="24" max="16384" width="9.140625" style="22"/>
  </cols>
  <sheetData>
    <row r="2" spans="2:16" ht="27.75" x14ac:dyDescent="0.4">
      <c r="B2" s="78" t="s">
        <v>52</v>
      </c>
    </row>
    <row r="4" spans="2:16" ht="18" x14ac:dyDescent="0.2">
      <c r="B4" s="21" t="s">
        <v>19</v>
      </c>
    </row>
    <row r="5" spans="2:16" ht="14.25" customHeight="1" x14ac:dyDescent="0.2"/>
    <row r="6" spans="2:16" ht="14.25" customHeight="1" x14ac:dyDescent="0.2"/>
    <row r="7" spans="2:16" ht="45" customHeight="1" x14ac:dyDescent="0.2">
      <c r="C7" s="77" t="str">
        <f>C$35</f>
        <v>I-VI 2026 vs I-VI 2025</v>
      </c>
      <c r="D7" s="77"/>
      <c r="E7" s="77"/>
      <c r="F7" s="77"/>
      <c r="H7" s="77" t="str">
        <f>H35</f>
        <v>VII 2026 vs VII 2025</v>
      </c>
      <c r="I7" s="77"/>
      <c r="J7" s="77"/>
      <c r="K7" s="77"/>
      <c r="M7" s="77" t="str">
        <f>M35</f>
        <v>I-VII 2026 vs I-VII 2025</v>
      </c>
      <c r="N7" s="77"/>
      <c r="O7" s="77"/>
      <c r="P7" s="77"/>
    </row>
    <row r="8" spans="2:16" x14ac:dyDescent="0.2">
      <c r="F8" s="22"/>
      <c r="K8" s="22"/>
      <c r="P8" s="22"/>
    </row>
    <row r="9" spans="2:16" ht="22.5" x14ac:dyDescent="0.2">
      <c r="C9" s="25" t="str">
        <f>C$37</f>
        <v>I-VI 2025</v>
      </c>
      <c r="D9" s="25" t="str">
        <f>D$37</f>
        <v>I-VI 2026</v>
      </c>
      <c r="F9" s="25" t="str">
        <f>F$37</f>
        <v>I-VI 26/
I-VI 25</v>
      </c>
      <c r="H9" s="25" t="str">
        <f>H$37</f>
        <v>VII 2025</v>
      </c>
      <c r="I9" s="25" t="str">
        <f>I$37</f>
        <v>VII 2026</v>
      </c>
      <c r="K9" s="25" t="str">
        <f>K$37</f>
        <v>VII 2026/ 
VII 2025</v>
      </c>
      <c r="M9" s="25" t="str">
        <f>M$37</f>
        <v>I-VII 2025</v>
      </c>
      <c r="N9" s="25" t="str">
        <f>N$37</f>
        <v>I-VII 2026</v>
      </c>
      <c r="P9" s="25" t="str">
        <f>P$37</f>
        <v>I-VII 2026/ 
I-VII 2025</v>
      </c>
    </row>
    <row r="10" spans="2:16" x14ac:dyDescent="0.2">
      <c r="B10" s="27" t="s">
        <v>14</v>
      </c>
      <c r="C10" s="68">
        <f>SUM(C11:C12,C14:C18)</f>
        <v>41916.975160173344</v>
      </c>
      <c r="D10" s="68">
        <f>SUM(D11:D12,D14:D18)</f>
        <v>47054.629012064732</v>
      </c>
      <c r="E10" s="54"/>
      <c r="F10" s="55">
        <f t="shared" ref="F10:F25" si="0">IF(C10,D10/C10-1,"")</f>
        <v>0.12256738069145867</v>
      </c>
      <c r="G10" s="54"/>
      <c r="H10" s="68">
        <f>SUM(H11:H12,H14:H18)</f>
        <v>7522.2291939495217</v>
      </c>
      <c r="I10" s="68">
        <f>SUM(I11:I12,I14:I18)</f>
        <v>8032.1884359881842</v>
      </c>
      <c r="J10" s="54"/>
      <c r="K10" s="55">
        <f t="shared" ref="K10:K25" si="1">IF(H10,I10/H10-1,"")</f>
        <v>6.7793632564246531E-2</v>
      </c>
      <c r="L10" s="54"/>
      <c r="M10" s="68">
        <f>SUM(M11:M12,M14:M18)</f>
        <v>49439.204354122878</v>
      </c>
      <c r="N10" s="68">
        <f>SUM(N11:N12,N14:N18)</f>
        <v>55086.817448052927</v>
      </c>
      <c r="O10" s="54"/>
      <c r="P10" s="55">
        <f t="shared" ref="P10:P25" si="2">IF(M10,N10/M10-1,"")</f>
        <v>0.1142334948086412</v>
      </c>
    </row>
    <row r="11" spans="2:16" x14ac:dyDescent="0.2">
      <c r="B11" s="56" t="s">
        <v>0</v>
      </c>
      <c r="C11" s="69">
        <f t="shared" ref="C11:D11" si="3">C39+C66</f>
        <v>28068.573948533507</v>
      </c>
      <c r="D11" s="69">
        <f t="shared" si="3"/>
        <v>30301.253417466916</v>
      </c>
      <c r="E11" s="20"/>
      <c r="F11" s="28">
        <f t="shared" si="0"/>
        <v>7.9543744296637575E-2</v>
      </c>
      <c r="G11" s="20"/>
      <c r="H11" s="69">
        <f t="shared" ref="H11:I11" si="4">H39+H66</f>
        <v>5108.8349088752339</v>
      </c>
      <c r="I11" s="69">
        <f t="shared" si="4"/>
        <v>5389.2353001333622</v>
      </c>
      <c r="J11" s="20"/>
      <c r="K11" s="28">
        <f t="shared" si="1"/>
        <v>5.4885388989768913E-2</v>
      </c>
      <c r="L11" s="20"/>
      <c r="M11" s="69">
        <f>C11+H11</f>
        <v>33177.408857408744</v>
      </c>
      <c r="N11" s="69">
        <f>D11+I11</f>
        <v>35690.488717600281</v>
      </c>
      <c r="O11" s="20"/>
      <c r="P11" s="28">
        <f t="shared" si="2"/>
        <v>7.5746718828837878E-2</v>
      </c>
    </row>
    <row r="12" spans="2:16" x14ac:dyDescent="0.2">
      <c r="B12" s="56" t="s">
        <v>8</v>
      </c>
      <c r="C12" s="69">
        <f t="shared" ref="C12:D12" si="5">C40+C67</f>
        <v>3920.6684616474658</v>
      </c>
      <c r="D12" s="69">
        <f t="shared" si="5"/>
        <v>4349.836444152711</v>
      </c>
      <c r="E12" s="20"/>
      <c r="F12" s="28">
        <f t="shared" si="0"/>
        <v>0.10946296191668003</v>
      </c>
      <c r="G12" s="20"/>
      <c r="H12" s="69">
        <f t="shared" ref="H12:I12" si="6">H40+H67</f>
        <v>706.33531630372966</v>
      </c>
      <c r="I12" s="69">
        <f t="shared" si="6"/>
        <v>764.48889398982135</v>
      </c>
      <c r="J12" s="20"/>
      <c r="K12" s="28">
        <f t="shared" si="1"/>
        <v>8.2331403150575522E-2</v>
      </c>
      <c r="L12" s="20"/>
      <c r="M12" s="69">
        <f>C12+H12</f>
        <v>4627.0037779511958</v>
      </c>
      <c r="N12" s="69">
        <f>D12+I12</f>
        <v>5114.325338142532</v>
      </c>
      <c r="O12" s="20"/>
      <c r="P12" s="28">
        <f t="shared" si="2"/>
        <v>0.10532119349319369</v>
      </c>
    </row>
    <row r="13" spans="2:16" x14ac:dyDescent="0.2">
      <c r="B13" s="29" t="s">
        <v>9</v>
      </c>
      <c r="C13" s="70">
        <f>C14+C15+C16+C17</f>
        <v>9443.2860583959518</v>
      </c>
      <c r="D13" s="70">
        <f>D14+D15+D16+D17</f>
        <v>11847.739118804144</v>
      </c>
      <c r="F13" s="59">
        <f t="shared" si="0"/>
        <v>0.25462037743423127</v>
      </c>
      <c r="H13" s="70">
        <f>H14+H15+H16+H17</f>
        <v>1615.8809211701869</v>
      </c>
      <c r="I13" s="70">
        <f>I14+I15+I16+I17</f>
        <v>1781.146584616936</v>
      </c>
      <c r="K13" s="59">
        <f t="shared" si="1"/>
        <v>0.1022758925373457</v>
      </c>
      <c r="M13" s="70">
        <f>M14+M15+M16+M17</f>
        <v>11059.166979566138</v>
      </c>
      <c r="N13" s="70">
        <f>N14+N15+N16+N17</f>
        <v>13628.88570342108</v>
      </c>
      <c r="P13" s="59">
        <f t="shared" si="2"/>
        <v>0.23236096612004986</v>
      </c>
    </row>
    <row r="14" spans="2:16" x14ac:dyDescent="0.2">
      <c r="B14" s="57" t="s">
        <v>10</v>
      </c>
      <c r="C14" s="69">
        <f t="shared" ref="C14:D14" si="7">C42+C69</f>
        <v>2087.5634351722492</v>
      </c>
      <c r="D14" s="69">
        <f t="shared" si="7"/>
        <v>2668.0585402957286</v>
      </c>
      <c r="E14" s="20"/>
      <c r="F14" s="28">
        <f t="shared" si="0"/>
        <v>0.27807303737123634</v>
      </c>
      <c r="G14" s="20"/>
      <c r="H14" s="69">
        <f t="shared" ref="H14:I14" si="8">H42+H69</f>
        <v>385.02086016826803</v>
      </c>
      <c r="I14" s="69">
        <f t="shared" si="8"/>
        <v>442.31038728907805</v>
      </c>
      <c r="J14" s="20"/>
      <c r="K14" s="28">
        <f t="shared" si="1"/>
        <v>0.14879590444988477</v>
      </c>
      <c r="L14" s="20"/>
      <c r="M14" s="69">
        <f t="shared" ref="M14:N18" si="9">C14+H14</f>
        <v>2472.5842953405172</v>
      </c>
      <c r="N14" s="69">
        <f t="shared" si="9"/>
        <v>3110.3689275848064</v>
      </c>
      <c r="O14" s="20"/>
      <c r="P14" s="28">
        <f t="shared" si="2"/>
        <v>0.25794252331302436</v>
      </c>
    </row>
    <row r="15" spans="2:16" x14ac:dyDescent="0.2">
      <c r="B15" s="57" t="s">
        <v>4</v>
      </c>
      <c r="C15" s="69">
        <f t="shared" ref="C15:D15" si="10">C43+C70</f>
        <v>4410.5102038145633</v>
      </c>
      <c r="D15" s="69">
        <f t="shared" si="10"/>
        <v>5787.5407895733633</v>
      </c>
      <c r="E15" s="20"/>
      <c r="F15" s="28">
        <f t="shared" si="0"/>
        <v>0.31221571249689739</v>
      </c>
      <c r="G15" s="20"/>
      <c r="H15" s="69">
        <f t="shared" ref="H15:I15" si="11">H43+H70</f>
        <v>698.57888319237748</v>
      </c>
      <c r="I15" s="69">
        <f t="shared" si="11"/>
        <v>814.60761016133495</v>
      </c>
      <c r="J15" s="20"/>
      <c r="K15" s="28">
        <f t="shared" si="1"/>
        <v>0.16609251977203709</v>
      </c>
      <c r="L15" s="20"/>
      <c r="M15" s="69">
        <f t="shared" si="9"/>
        <v>5109.0890870069406</v>
      </c>
      <c r="N15" s="69">
        <f t="shared" si="9"/>
        <v>6602.1483997346986</v>
      </c>
      <c r="O15" s="20"/>
      <c r="P15" s="28">
        <f t="shared" si="2"/>
        <v>0.29223591276276562</v>
      </c>
    </row>
    <row r="16" spans="2:16" x14ac:dyDescent="0.2">
      <c r="B16" s="57" t="s">
        <v>11</v>
      </c>
      <c r="C16" s="69">
        <f t="shared" ref="C16:D16" si="12">C44+C71</f>
        <v>2054.7044037361275</v>
      </c>
      <c r="D16" s="69">
        <f t="shared" si="12"/>
        <v>2154.1914069752665</v>
      </c>
      <c r="E16" s="20"/>
      <c r="F16" s="28">
        <f t="shared" si="0"/>
        <v>4.84191317535696E-2</v>
      </c>
      <c r="G16" s="20"/>
      <c r="H16" s="69">
        <f t="shared" ref="H16:I16" si="13">H44+H71</f>
        <v>356.18285675014681</v>
      </c>
      <c r="I16" s="69">
        <f t="shared" si="13"/>
        <v>406.1244469636427</v>
      </c>
      <c r="J16" s="20"/>
      <c r="K16" s="28">
        <f t="shared" si="1"/>
        <v>0.14021334622662263</v>
      </c>
      <c r="L16" s="20"/>
      <c r="M16" s="69">
        <f t="shared" si="9"/>
        <v>2410.8872604862745</v>
      </c>
      <c r="N16" s="69">
        <f t="shared" si="9"/>
        <v>2560.3158539389092</v>
      </c>
      <c r="O16" s="20"/>
      <c r="P16" s="28">
        <f t="shared" si="2"/>
        <v>6.1980747047663654E-2</v>
      </c>
    </row>
    <row r="17" spans="2:16" x14ac:dyDescent="0.2">
      <c r="B17" s="57" t="s">
        <v>6</v>
      </c>
      <c r="C17" s="69">
        <f t="shared" ref="C17:D17" si="14">C45+C72</f>
        <v>890.50801567301085</v>
      </c>
      <c r="D17" s="69">
        <f t="shared" si="14"/>
        <v>1237.9483819597842</v>
      </c>
      <c r="E17" s="20"/>
      <c r="F17" s="28">
        <f t="shared" si="0"/>
        <v>0.39015972924644782</v>
      </c>
      <c r="G17" s="20"/>
      <c r="H17" s="69">
        <f t="shared" ref="H17:I17" si="15">H45+H72</f>
        <v>176.09832105939444</v>
      </c>
      <c r="I17" s="69">
        <f t="shared" si="15"/>
        <v>118.10414020288049</v>
      </c>
      <c r="J17" s="20"/>
      <c r="K17" s="28">
        <f t="shared" si="1"/>
        <v>-0.32932841441999705</v>
      </c>
      <c r="L17" s="20"/>
      <c r="M17" s="69">
        <f t="shared" si="9"/>
        <v>1066.6063367324052</v>
      </c>
      <c r="N17" s="69">
        <f t="shared" si="9"/>
        <v>1356.0525221626647</v>
      </c>
      <c r="O17" s="20"/>
      <c r="P17" s="28">
        <f t="shared" si="2"/>
        <v>0.27137114740663404</v>
      </c>
    </row>
    <row r="18" spans="2:16" x14ac:dyDescent="0.2">
      <c r="B18" s="56" t="s">
        <v>12</v>
      </c>
      <c r="C18" s="69">
        <f t="shared" ref="C18:D18" si="16">C46+C73</f>
        <v>484.44669159642456</v>
      </c>
      <c r="D18" s="69">
        <f t="shared" si="16"/>
        <v>555.80003164095854</v>
      </c>
      <c r="E18" s="20"/>
      <c r="F18" s="28">
        <f t="shared" si="0"/>
        <v>0.14728832146504978</v>
      </c>
      <c r="G18" s="20"/>
      <c r="H18" s="69">
        <f t="shared" ref="H18:I18" si="17">H46+H73</f>
        <v>91.178047600371229</v>
      </c>
      <c r="I18" s="69">
        <f t="shared" si="17"/>
        <v>97.317657248064435</v>
      </c>
      <c r="J18" s="20"/>
      <c r="K18" s="28">
        <f t="shared" si="1"/>
        <v>6.7336489530931853E-2</v>
      </c>
      <c r="L18" s="20"/>
      <c r="M18" s="69">
        <f t="shared" si="9"/>
        <v>575.62473919679576</v>
      </c>
      <c r="N18" s="69">
        <f t="shared" si="9"/>
        <v>653.11768888902293</v>
      </c>
      <c r="O18" s="20"/>
      <c r="P18" s="28">
        <f t="shared" si="2"/>
        <v>0.13462407783299546</v>
      </c>
    </row>
    <row r="19" spans="2:16" x14ac:dyDescent="0.2">
      <c r="B19" s="27" t="s">
        <v>27</v>
      </c>
      <c r="C19" s="68">
        <f>SUM(C20:C22)</f>
        <v>12741.906593373718</v>
      </c>
      <c r="D19" s="68">
        <f>SUM(D20:D22)</f>
        <v>12961.932655507946</v>
      </c>
      <c r="E19" s="54"/>
      <c r="F19" s="19">
        <f t="shared" si="0"/>
        <v>1.7267907319980624E-2</v>
      </c>
      <c r="G19" s="54"/>
      <c r="H19" s="68">
        <f>SUM(H20:H22)</f>
        <v>2412.4253690591122</v>
      </c>
      <c r="I19" s="68">
        <f>SUM(I20:I22)</f>
        <v>2529.9031953326448</v>
      </c>
      <c r="J19" s="54"/>
      <c r="K19" s="19">
        <f t="shared" si="1"/>
        <v>4.8696978476623798E-2</v>
      </c>
      <c r="L19" s="54"/>
      <c r="M19" s="68">
        <f>SUM(M20:M22)</f>
        <v>15154.331962432832</v>
      </c>
      <c r="N19" s="68">
        <f>SUM(N20:N22)</f>
        <v>15491.835850840589</v>
      </c>
      <c r="O19" s="54"/>
      <c r="P19" s="19">
        <f t="shared" si="2"/>
        <v>2.2271116222372545E-2</v>
      </c>
    </row>
    <row r="20" spans="2:16" x14ac:dyDescent="0.2">
      <c r="B20" s="56" t="s">
        <v>24</v>
      </c>
      <c r="C20" s="69">
        <f t="shared" ref="C20:D20" si="18">C48+C75</f>
        <v>2397.4952240923717</v>
      </c>
      <c r="D20" s="69">
        <f t="shared" si="18"/>
        <v>2478.8388517771027</v>
      </c>
      <c r="E20" s="20"/>
      <c r="F20" s="28">
        <f t="shared" si="0"/>
        <v>3.3928587997719806E-2</v>
      </c>
      <c r="G20" s="20"/>
      <c r="H20" s="69">
        <f t="shared" ref="H20:I20" si="19">H48+H75</f>
        <v>374.43321981254519</v>
      </c>
      <c r="I20" s="69">
        <f t="shared" si="19"/>
        <v>420.57949340200844</v>
      </c>
      <c r="J20" s="20"/>
      <c r="K20" s="28">
        <f t="shared" si="1"/>
        <v>0.12324300074807937</v>
      </c>
      <c r="L20" s="20"/>
      <c r="M20" s="69">
        <f t="shared" ref="M20:N25" si="20">C20+H20</f>
        <v>2771.928443904917</v>
      </c>
      <c r="N20" s="69">
        <f t="shared" si="20"/>
        <v>2899.4183451791114</v>
      </c>
      <c r="O20" s="20"/>
      <c r="P20" s="28">
        <f t="shared" si="2"/>
        <v>4.5993215140357258E-2</v>
      </c>
    </row>
    <row r="21" spans="2:16" x14ac:dyDescent="0.2">
      <c r="B21" s="56" t="s">
        <v>23</v>
      </c>
      <c r="C21" s="69">
        <f t="shared" ref="C21:D21" si="21">C49+C76</f>
        <v>3826.8212745602132</v>
      </c>
      <c r="D21" s="69">
        <f t="shared" si="21"/>
        <v>3140.2894425852014</v>
      </c>
      <c r="E21" s="20"/>
      <c r="F21" s="28">
        <f t="shared" si="0"/>
        <v>-0.17940002490811635</v>
      </c>
      <c r="G21" s="20"/>
      <c r="H21" s="69">
        <f t="shared" ref="H21:I21" si="22">H49+H76</f>
        <v>933.20878634850339</v>
      </c>
      <c r="I21" s="69">
        <f t="shared" si="22"/>
        <v>722.00038335734871</v>
      </c>
      <c r="J21" s="20"/>
      <c r="K21" s="28">
        <f t="shared" si="1"/>
        <v>-0.22632491901151008</v>
      </c>
      <c r="L21" s="20"/>
      <c r="M21" s="69">
        <f t="shared" si="20"/>
        <v>4760.0300609087162</v>
      </c>
      <c r="N21" s="69">
        <f t="shared" si="20"/>
        <v>3862.2898259425501</v>
      </c>
      <c r="O21" s="20"/>
      <c r="P21" s="28">
        <f t="shared" si="2"/>
        <v>-0.18859969863189952</v>
      </c>
    </row>
    <row r="22" spans="2:16" x14ac:dyDescent="0.2">
      <c r="B22" s="56" t="s">
        <v>13</v>
      </c>
      <c r="C22" s="69">
        <f t="shared" ref="C22:D22" si="23">C50+C77</f>
        <v>6517.5900947211339</v>
      </c>
      <c r="D22" s="69">
        <f t="shared" si="23"/>
        <v>7342.8043611456405</v>
      </c>
      <c r="E22" s="20"/>
      <c r="F22" s="28">
        <f t="shared" si="0"/>
        <v>0.12661340379366326</v>
      </c>
      <c r="G22" s="20"/>
      <c r="H22" s="69">
        <f t="shared" ref="H22:I22" si="24">H50+H77</f>
        <v>1104.7833628980638</v>
      </c>
      <c r="I22" s="69">
        <f t="shared" si="24"/>
        <v>1387.3233185732879</v>
      </c>
      <c r="J22" s="20"/>
      <c r="K22" s="28">
        <f t="shared" si="1"/>
        <v>0.25574240630675882</v>
      </c>
      <c r="L22" s="20"/>
      <c r="M22" s="69">
        <f t="shared" si="20"/>
        <v>7622.3734576191982</v>
      </c>
      <c r="N22" s="69">
        <f t="shared" si="20"/>
        <v>8730.1276797189275</v>
      </c>
      <c r="O22" s="20"/>
      <c r="P22" s="28">
        <f t="shared" si="2"/>
        <v>0.14532930303912583</v>
      </c>
    </row>
    <row r="23" spans="2:16" x14ac:dyDescent="0.2">
      <c r="B23" s="27" t="s">
        <v>7</v>
      </c>
      <c r="C23" s="68">
        <f t="shared" ref="C23:D23" si="25">C51+C78</f>
        <v>654.16591732131087</v>
      </c>
      <c r="D23" s="68">
        <f t="shared" si="25"/>
        <v>678.85767672560075</v>
      </c>
      <c r="E23" s="54"/>
      <c r="F23" s="19">
        <f t="shared" si="0"/>
        <v>3.7745407931672803E-2</v>
      </c>
      <c r="G23" s="54"/>
      <c r="H23" s="68">
        <f t="shared" ref="H23:I23" si="26">H51+H78</f>
        <v>128.4738961860856</v>
      </c>
      <c r="I23" s="68">
        <f t="shared" si="26"/>
        <v>142.21733149302935</v>
      </c>
      <c r="J23" s="54"/>
      <c r="K23" s="19">
        <f t="shared" si="1"/>
        <v>0.10697453502178633</v>
      </c>
      <c r="L23" s="54"/>
      <c r="M23" s="68">
        <f t="shared" si="20"/>
        <v>782.63981350739641</v>
      </c>
      <c r="N23" s="68">
        <f t="shared" si="20"/>
        <v>821.07500821863005</v>
      </c>
      <c r="O23" s="54"/>
      <c r="P23" s="19">
        <f t="shared" si="2"/>
        <v>4.9109685001822889E-2</v>
      </c>
    </row>
    <row r="24" spans="2:16" x14ac:dyDescent="0.2">
      <c r="B24" s="27" t="s">
        <v>15</v>
      </c>
      <c r="C24" s="68">
        <f t="shared" ref="C24:D24" si="27">C52+C79</f>
        <v>869.72139732142887</v>
      </c>
      <c r="D24" s="68">
        <f t="shared" si="27"/>
        <v>840.48313753306445</v>
      </c>
      <c r="E24" s="54"/>
      <c r="F24" s="19">
        <f t="shared" si="0"/>
        <v>-3.3617960738246189E-2</v>
      </c>
      <c r="G24" s="54"/>
      <c r="H24" s="68">
        <f t="shared" ref="H24:I24" si="28">H52+H79</f>
        <v>201.62591551640793</v>
      </c>
      <c r="I24" s="68">
        <f t="shared" si="28"/>
        <v>183.65437754362353</v>
      </c>
      <c r="J24" s="54"/>
      <c r="K24" s="19">
        <f t="shared" si="1"/>
        <v>-8.9133075610619672E-2</v>
      </c>
      <c r="L24" s="54"/>
      <c r="M24" s="68">
        <f t="shared" si="20"/>
        <v>1071.3473128378369</v>
      </c>
      <c r="N24" s="68">
        <f t="shared" si="20"/>
        <v>1024.137515076688</v>
      </c>
      <c r="O24" s="54"/>
      <c r="P24" s="19">
        <f t="shared" si="2"/>
        <v>-4.406581992173686E-2</v>
      </c>
    </row>
    <row r="25" spans="2:16" x14ac:dyDescent="0.2">
      <c r="B25" s="27" t="s">
        <v>12</v>
      </c>
      <c r="C25" s="68">
        <f t="shared" ref="C25:D25" si="29">C53+C80</f>
        <v>237.25861022373687</v>
      </c>
      <c r="D25" s="68">
        <f t="shared" si="29"/>
        <v>221.91787631211349</v>
      </c>
      <c r="E25" s="54"/>
      <c r="F25" s="19">
        <f t="shared" si="0"/>
        <v>-6.465828109317906E-2</v>
      </c>
      <c r="G25" s="54"/>
      <c r="H25" s="68">
        <f t="shared" ref="H25:I25" si="30">H53+H80</f>
        <v>48.901251698510634</v>
      </c>
      <c r="I25" s="68">
        <f t="shared" si="30"/>
        <v>46.09555445146664</v>
      </c>
      <c r="J25" s="54"/>
      <c r="K25" s="19">
        <f t="shared" si="1"/>
        <v>-5.7374753193269457E-2</v>
      </c>
      <c r="L25" s="54"/>
      <c r="M25" s="68">
        <f t="shared" si="20"/>
        <v>286.1598619222475</v>
      </c>
      <c r="N25" s="68">
        <f t="shared" si="20"/>
        <v>268.01343076358012</v>
      </c>
      <c r="O25" s="54"/>
      <c r="P25" s="19">
        <f t="shared" si="2"/>
        <v>-6.3413614462806578E-2</v>
      </c>
    </row>
    <row r="26" spans="2:16" ht="13.5" thickBot="1" x14ac:dyDescent="0.25">
      <c r="F26" s="22"/>
      <c r="K26" s="22"/>
      <c r="P26" s="22"/>
    </row>
    <row r="27" spans="2:16" ht="16.5" thickBot="1" x14ac:dyDescent="0.25">
      <c r="B27" s="31" t="s">
        <v>18</v>
      </c>
      <c r="C27" s="61">
        <f>SUM(C10,C20:C25)</f>
        <v>56420.027678413549</v>
      </c>
      <c r="D27" s="62">
        <f>SUM(D10,D20:D25)</f>
        <v>61757.82035814345</v>
      </c>
      <c r="F27" s="32">
        <f>IF(C27,D27/C27-1,"")</f>
        <v>9.4608118772195438E-2</v>
      </c>
      <c r="H27" s="61">
        <f>SUM(H10,H20:H25)</f>
        <v>10313.65562640964</v>
      </c>
      <c r="I27" s="62">
        <f>SUM(I10,I20:I25)</f>
        <v>10934.05889480895</v>
      </c>
      <c r="K27" s="32">
        <f>IF(H27,I27/H27-1,"")</f>
        <v>6.0153576081275695E-2</v>
      </c>
      <c r="M27" s="61">
        <f>SUM(M10,M20:M25)</f>
        <v>66733.683304823193</v>
      </c>
      <c r="N27" s="62">
        <f>SUM(N10,N20:N25)</f>
        <v>72691.879252952393</v>
      </c>
      <c r="P27" s="32">
        <f>IF(M27,N27/M27-1,"")</f>
        <v>8.9283187336050673E-2</v>
      </c>
    </row>
    <row r="34" spans="1:16" ht="18" x14ac:dyDescent="0.2">
      <c r="B34" s="21" t="s">
        <v>20</v>
      </c>
    </row>
    <row r="35" spans="1:16" ht="45" customHeight="1" x14ac:dyDescent="0.2">
      <c r="A35" s="23"/>
      <c r="C35" s="76" t="s">
        <v>40</v>
      </c>
      <c r="D35" s="76"/>
      <c r="E35" s="76"/>
      <c r="F35" s="76"/>
      <c r="G35" s="74"/>
      <c r="H35" s="76" t="s">
        <v>44</v>
      </c>
      <c r="I35" s="76"/>
      <c r="J35" s="76"/>
      <c r="K35" s="76"/>
      <c r="L35" s="73"/>
      <c r="M35" s="76" t="s">
        <v>48</v>
      </c>
      <c r="N35" s="76"/>
      <c r="O35" s="76"/>
      <c r="P35" s="76"/>
    </row>
    <row r="37" spans="1:16" ht="22.5" x14ac:dyDescent="0.2">
      <c r="A37" s="24"/>
      <c r="C37" s="25" t="s">
        <v>41</v>
      </c>
      <c r="D37" s="25" t="s">
        <v>42</v>
      </c>
      <c r="F37" s="25" t="s">
        <v>43</v>
      </c>
      <c r="H37" s="25" t="s">
        <v>45</v>
      </c>
      <c r="I37" s="25" t="s">
        <v>46</v>
      </c>
      <c r="K37" s="25" t="s">
        <v>47</v>
      </c>
      <c r="M37" s="25" t="s">
        <v>49</v>
      </c>
      <c r="N37" s="25" t="s">
        <v>50</v>
      </c>
      <c r="P37" s="25" t="s">
        <v>51</v>
      </c>
    </row>
    <row r="38" spans="1:16" s="54" customFormat="1" x14ac:dyDescent="0.2">
      <c r="A38" s="41"/>
      <c r="B38" s="27" t="s">
        <v>14</v>
      </c>
      <c r="C38" s="68">
        <v>38944.291347350081</v>
      </c>
      <c r="D38" s="68">
        <v>42571.255027661122</v>
      </c>
      <c r="F38" s="55">
        <f t="shared" ref="F38:F53" si="31">IF(C38,D38/C38-1,"")</f>
        <v>9.3132101132913148E-2</v>
      </c>
      <c r="H38" s="68">
        <v>6934.6524132743025</v>
      </c>
      <c r="I38" s="68">
        <v>7122.9641938705481</v>
      </c>
      <c r="K38" s="55">
        <f t="shared" ref="K38:K53" si="32">IF(H38,I38/H38-1,"")</f>
        <v>2.7155186644362894E-2</v>
      </c>
      <c r="M38" s="68">
        <f>SUM(M39:M40,M42:M46)</f>
        <v>45878.943760624388</v>
      </c>
      <c r="N38" s="68">
        <f>SUM(N39:N40,N42:N46)</f>
        <v>49694.219221531668</v>
      </c>
      <c r="P38" s="55">
        <f t="shared" ref="P38:P53" si="33">IF(M38,N38/M38-1,"")</f>
        <v>8.3159618512877342E-2</v>
      </c>
    </row>
    <row r="39" spans="1:16" s="20" customFormat="1" ht="11.25" x14ac:dyDescent="0.2">
      <c r="A39" s="26"/>
      <c r="B39" s="56" t="s">
        <v>0</v>
      </c>
      <c r="C39" s="69">
        <v>26188.897172528883</v>
      </c>
      <c r="D39" s="69">
        <v>27318.148280087637</v>
      </c>
      <c r="F39" s="28">
        <f t="shared" si="31"/>
        <v>4.3119460133025145E-2</v>
      </c>
      <c r="H39" s="69">
        <v>4722.8977556466116</v>
      </c>
      <c r="I39" s="69">
        <v>4760.2126164413021</v>
      </c>
      <c r="K39" s="28">
        <f t="shared" si="32"/>
        <v>7.9008402733422578E-3</v>
      </c>
      <c r="M39" s="69">
        <f>C39+H39</f>
        <v>30911.794928175495</v>
      </c>
      <c r="N39" s="69">
        <f>D39+I39</f>
        <v>32078.360896528939</v>
      </c>
      <c r="P39" s="28">
        <f t="shared" si="33"/>
        <v>3.7738538673150357E-2</v>
      </c>
    </row>
    <row r="40" spans="1:16" s="20" customFormat="1" ht="11.25" x14ac:dyDescent="0.2">
      <c r="A40" s="26"/>
      <c r="B40" s="56" t="s">
        <v>8</v>
      </c>
      <c r="C40" s="69">
        <v>3742.6552353386851</v>
      </c>
      <c r="D40" s="69">
        <v>4187.6957657498451</v>
      </c>
      <c r="F40" s="28">
        <f t="shared" si="31"/>
        <v>0.11891037309796104</v>
      </c>
      <c r="H40" s="69">
        <v>653.07480078793799</v>
      </c>
      <c r="I40" s="69">
        <v>730.60856031592573</v>
      </c>
      <c r="K40" s="28">
        <f t="shared" si="32"/>
        <v>0.11872110121909896</v>
      </c>
      <c r="M40" s="69">
        <f>C40+H40</f>
        <v>4395.7300361266234</v>
      </c>
      <c r="N40" s="69">
        <f>D40+I40</f>
        <v>4918.3043260657705</v>
      </c>
      <c r="P40" s="28">
        <f t="shared" si="33"/>
        <v>0.11888225292370835</v>
      </c>
    </row>
    <row r="41" spans="1:16" x14ac:dyDescent="0.2">
      <c r="A41" s="58"/>
      <c r="B41" s="29" t="s">
        <v>9</v>
      </c>
      <c r="C41" s="70">
        <v>8552.8010441841507</v>
      </c>
      <c r="D41" s="70">
        <v>10538.916624613539</v>
      </c>
      <c r="F41" s="59">
        <f t="shared" si="31"/>
        <v>0.23221814352620007</v>
      </c>
      <c r="H41" s="70">
        <v>1471.6382584767819</v>
      </c>
      <c r="I41" s="70">
        <v>1539.9028288038935</v>
      </c>
      <c r="K41" s="59">
        <f t="shared" si="32"/>
        <v>4.6386786925320056E-2</v>
      </c>
      <c r="M41" s="70">
        <f>M42+M43+M44+M45</f>
        <v>10024.439302660932</v>
      </c>
      <c r="N41" s="70">
        <f>N42+N43+N44+N45</f>
        <v>12078.819453417433</v>
      </c>
      <c r="P41" s="59">
        <f t="shared" si="33"/>
        <v>0.20493716294049258</v>
      </c>
    </row>
    <row r="42" spans="1:16" s="20" customFormat="1" ht="11.25" x14ac:dyDescent="0.2">
      <c r="A42" s="26"/>
      <c r="B42" s="57" t="s">
        <v>10</v>
      </c>
      <c r="C42" s="69">
        <v>1958.3025305865158</v>
      </c>
      <c r="D42" s="69">
        <v>2523.5925073931144</v>
      </c>
      <c r="F42" s="28">
        <f t="shared" si="31"/>
        <v>0.28866325196306275</v>
      </c>
      <c r="H42" s="69">
        <v>369.32718129606894</v>
      </c>
      <c r="I42" s="69">
        <v>395.59708971087849</v>
      </c>
      <c r="K42" s="28">
        <f t="shared" si="32"/>
        <v>7.1129095677771037E-2</v>
      </c>
      <c r="M42" s="69">
        <f t="shared" ref="M42:M46" si="34">C42+H42</f>
        <v>2327.6297118825846</v>
      </c>
      <c r="N42" s="69">
        <f t="shared" ref="N42:N46" si="35">D42+I42</f>
        <v>2919.189597103993</v>
      </c>
      <c r="P42" s="28">
        <f t="shared" si="33"/>
        <v>0.25414690412374719</v>
      </c>
    </row>
    <row r="43" spans="1:16" s="20" customFormat="1" ht="11.25" x14ac:dyDescent="0.2">
      <c r="A43" s="26"/>
      <c r="B43" s="57" t="s">
        <v>4</v>
      </c>
      <c r="C43" s="69">
        <v>3930.9374815745377</v>
      </c>
      <c r="D43" s="69">
        <v>5022.0085857653648</v>
      </c>
      <c r="F43" s="28">
        <f t="shared" si="31"/>
        <v>0.27756002462644069</v>
      </c>
      <c r="H43" s="69">
        <v>620.87849102282598</v>
      </c>
      <c r="I43" s="69">
        <v>688.53551636825057</v>
      </c>
      <c r="K43" s="28">
        <f t="shared" si="32"/>
        <v>0.10896983278317052</v>
      </c>
      <c r="M43" s="69">
        <f t="shared" si="34"/>
        <v>4551.8159725973637</v>
      </c>
      <c r="N43" s="69">
        <f t="shared" si="35"/>
        <v>5710.5441021336155</v>
      </c>
      <c r="P43" s="28">
        <f t="shared" si="33"/>
        <v>0.25456392273149309</v>
      </c>
    </row>
    <row r="44" spans="1:16" s="20" customFormat="1" ht="11.25" x14ac:dyDescent="0.2">
      <c r="A44" s="26"/>
      <c r="B44" s="57" t="s">
        <v>11</v>
      </c>
      <c r="C44" s="69">
        <v>1851.698371134032</v>
      </c>
      <c r="D44" s="69">
        <v>1865.3250831442947</v>
      </c>
      <c r="F44" s="28">
        <f t="shared" si="31"/>
        <v>7.3590343992782081E-3</v>
      </c>
      <c r="H44" s="69">
        <v>321.61996606687086</v>
      </c>
      <c r="I44" s="69">
        <v>350.04793144950156</v>
      </c>
      <c r="K44" s="28">
        <f t="shared" si="32"/>
        <v>8.8389927187294104E-2</v>
      </c>
      <c r="M44" s="69">
        <f t="shared" si="34"/>
        <v>2173.318337200903</v>
      </c>
      <c r="N44" s="69">
        <f t="shared" si="35"/>
        <v>2215.3730145937961</v>
      </c>
      <c r="P44" s="28">
        <f t="shared" si="33"/>
        <v>1.9350445203097477E-2</v>
      </c>
    </row>
    <row r="45" spans="1:16" s="20" customFormat="1" ht="11.25" x14ac:dyDescent="0.2">
      <c r="A45" s="26"/>
      <c r="B45" s="57" t="s">
        <v>6</v>
      </c>
      <c r="C45" s="69">
        <v>811.86266088906507</v>
      </c>
      <c r="D45" s="69">
        <v>1127.9904483107664</v>
      </c>
      <c r="F45" s="28">
        <f t="shared" si="31"/>
        <v>0.38938579472975388</v>
      </c>
      <c r="H45" s="69">
        <v>159.81262009101596</v>
      </c>
      <c r="I45" s="69">
        <v>105.72229127526273</v>
      </c>
      <c r="K45" s="28">
        <f t="shared" si="32"/>
        <v>-0.33846093496838914</v>
      </c>
      <c r="M45" s="69">
        <f t="shared" si="34"/>
        <v>971.67528098008097</v>
      </c>
      <c r="N45" s="69">
        <f t="shared" si="35"/>
        <v>1233.7127395860291</v>
      </c>
      <c r="P45" s="28">
        <f t="shared" si="33"/>
        <v>0.26967595423611468</v>
      </c>
    </row>
    <row r="46" spans="1:16" s="20" customFormat="1" ht="11.25" x14ac:dyDescent="0.2">
      <c r="A46" s="26"/>
      <c r="B46" s="56" t="s">
        <v>12</v>
      </c>
      <c r="C46" s="69">
        <v>459.93789529836999</v>
      </c>
      <c r="D46" s="69">
        <v>526.49435721009434</v>
      </c>
      <c r="F46" s="28">
        <f t="shared" si="31"/>
        <v>0.1447074976688929</v>
      </c>
      <c r="H46" s="69">
        <v>87.041598362970902</v>
      </c>
      <c r="I46" s="69">
        <v>92.240188309427182</v>
      </c>
      <c r="K46" s="28">
        <f t="shared" si="32"/>
        <v>5.9725350225965812E-2</v>
      </c>
      <c r="M46" s="69">
        <f t="shared" si="34"/>
        <v>546.97949366134094</v>
      </c>
      <c r="N46" s="69">
        <f t="shared" si="35"/>
        <v>618.73454551952148</v>
      </c>
      <c r="P46" s="28">
        <f t="shared" si="33"/>
        <v>0.13118417178287722</v>
      </c>
    </row>
    <row r="47" spans="1:16" s="54" customFormat="1" x14ac:dyDescent="0.2">
      <c r="A47" s="60"/>
      <c r="B47" s="27" t="s">
        <v>27</v>
      </c>
      <c r="C47" s="68">
        <v>7775.2646185349886</v>
      </c>
      <c r="D47" s="68">
        <v>8035.2522788725801</v>
      </c>
      <c r="F47" s="19">
        <f t="shared" si="31"/>
        <v>3.343778933488939E-2</v>
      </c>
      <c r="H47" s="68">
        <v>1305.4789794853928</v>
      </c>
      <c r="I47" s="68">
        <v>1542.8776340447619</v>
      </c>
      <c r="K47" s="19">
        <f t="shared" si="32"/>
        <v>0.18184793343279204</v>
      </c>
      <c r="M47" s="68">
        <f>SUM(M48:M50)</f>
        <v>9080.7435980203809</v>
      </c>
      <c r="N47" s="68">
        <f>SUM(N48:N50)</f>
        <v>9578.1299129173422</v>
      </c>
      <c r="P47" s="19">
        <f t="shared" si="33"/>
        <v>5.4773742868964304E-2</v>
      </c>
    </row>
    <row r="48" spans="1:16" s="20" customFormat="1" ht="11.25" x14ac:dyDescent="0.2">
      <c r="A48" s="26"/>
      <c r="B48" s="56" t="s">
        <v>24</v>
      </c>
      <c r="C48" s="69">
        <v>2017.2989349950576</v>
      </c>
      <c r="D48" s="69">
        <v>2101.0227646051953</v>
      </c>
      <c r="F48" s="28">
        <f t="shared" si="31"/>
        <v>4.1502936504719257E-2</v>
      </c>
      <c r="H48" s="69">
        <v>313.5216942916756</v>
      </c>
      <c r="I48" s="69">
        <v>371.29045595301034</v>
      </c>
      <c r="K48" s="28">
        <f t="shared" si="32"/>
        <v>0.18425762144418401</v>
      </c>
      <c r="M48" s="69">
        <f t="shared" ref="M48:M53" si="36">C48+H48</f>
        <v>2330.820629286733</v>
      </c>
      <c r="N48" s="69">
        <f t="shared" ref="N48:N53" si="37">D48+I48</f>
        <v>2472.3132205582056</v>
      </c>
      <c r="P48" s="28">
        <f t="shared" si="33"/>
        <v>6.0705053616576077E-2</v>
      </c>
    </row>
    <row r="49" spans="1:16" s="20" customFormat="1" ht="11.25" x14ac:dyDescent="0.2">
      <c r="A49" s="26"/>
      <c r="B49" s="56" t="s">
        <v>23</v>
      </c>
      <c r="C49" s="69">
        <v>636.33036528457683</v>
      </c>
      <c r="D49" s="69">
        <v>664.56686750178699</v>
      </c>
      <c r="F49" s="28">
        <f t="shared" si="31"/>
        <v>4.4373966350925942E-2</v>
      </c>
      <c r="H49" s="69">
        <v>122.8392334881049</v>
      </c>
      <c r="I49" s="69">
        <v>126.92730978360315</v>
      </c>
      <c r="K49" s="28">
        <f t="shared" si="32"/>
        <v>3.3279890955149272E-2</v>
      </c>
      <c r="M49" s="69">
        <f t="shared" si="36"/>
        <v>759.16959877268175</v>
      </c>
      <c r="N49" s="69">
        <f t="shared" si="37"/>
        <v>791.49417728539015</v>
      </c>
      <c r="P49" s="28">
        <f t="shared" si="33"/>
        <v>4.2578863227618946E-2</v>
      </c>
    </row>
    <row r="50" spans="1:16" s="20" customFormat="1" ht="11.25" x14ac:dyDescent="0.2">
      <c r="A50" s="26"/>
      <c r="B50" s="56" t="s">
        <v>13</v>
      </c>
      <c r="C50" s="69">
        <v>5121.6353182553539</v>
      </c>
      <c r="D50" s="69">
        <v>5269.6626467655979</v>
      </c>
      <c r="F50" s="28">
        <f t="shared" si="31"/>
        <v>2.8902356242081817E-2</v>
      </c>
      <c r="H50" s="69">
        <v>869.11805170561217</v>
      </c>
      <c r="I50" s="69">
        <v>1044.6598683081484</v>
      </c>
      <c r="K50" s="28">
        <f t="shared" si="32"/>
        <v>0.20197695383042835</v>
      </c>
      <c r="M50" s="69">
        <f t="shared" si="36"/>
        <v>5990.7533699609658</v>
      </c>
      <c r="N50" s="69">
        <f t="shared" si="37"/>
        <v>6314.3225150737462</v>
      </c>
      <c r="P50" s="28">
        <f t="shared" si="33"/>
        <v>5.4011428134436601E-2</v>
      </c>
    </row>
    <row r="51" spans="1:16" s="54" customFormat="1" x14ac:dyDescent="0.2">
      <c r="A51" s="60"/>
      <c r="B51" s="27" t="s">
        <v>7</v>
      </c>
      <c r="C51" s="68">
        <v>485.9086608569591</v>
      </c>
      <c r="D51" s="68">
        <v>438.9617621982319</v>
      </c>
      <c r="F51" s="19">
        <f t="shared" si="31"/>
        <v>-9.6616715116644825E-2</v>
      </c>
      <c r="H51" s="68">
        <v>82.591944357776811</v>
      </c>
      <c r="I51" s="68">
        <v>111.96141425026485</v>
      </c>
      <c r="K51" s="19">
        <f t="shared" si="32"/>
        <v>0.35559726945358716</v>
      </c>
      <c r="M51" s="68">
        <f t="shared" si="36"/>
        <v>568.50060521473597</v>
      </c>
      <c r="N51" s="68">
        <f t="shared" si="37"/>
        <v>550.92317644849675</v>
      </c>
      <c r="P51" s="19">
        <f t="shared" si="33"/>
        <v>-3.0918927095248794E-2</v>
      </c>
    </row>
    <row r="52" spans="1:16" s="54" customFormat="1" x14ac:dyDescent="0.2">
      <c r="A52" s="60"/>
      <c r="B52" s="27" t="s">
        <v>15</v>
      </c>
      <c r="C52" s="68">
        <v>779.52184511278676</v>
      </c>
      <c r="D52" s="68">
        <v>535.5508736512412</v>
      </c>
      <c r="F52" s="19">
        <f t="shared" si="31"/>
        <v>-0.31297515648999685</v>
      </c>
      <c r="H52" s="68">
        <v>193.04556254952405</v>
      </c>
      <c r="I52" s="68">
        <v>147.62765690545817</v>
      </c>
      <c r="K52" s="19">
        <f t="shared" si="32"/>
        <v>-0.23527039443040465</v>
      </c>
      <c r="M52" s="68">
        <f t="shared" si="36"/>
        <v>972.56740766231087</v>
      </c>
      <c r="N52" s="68">
        <f t="shared" si="37"/>
        <v>683.17853055669934</v>
      </c>
      <c r="P52" s="19">
        <f t="shared" si="33"/>
        <v>-0.29755148571264012</v>
      </c>
    </row>
    <row r="53" spans="1:16" s="54" customFormat="1" x14ac:dyDescent="0.2">
      <c r="A53" s="60"/>
      <c r="B53" s="27" t="s">
        <v>12</v>
      </c>
      <c r="C53" s="68">
        <v>207.20832621460761</v>
      </c>
      <c r="D53" s="68">
        <v>160.01372264905856</v>
      </c>
      <c r="F53" s="19">
        <f t="shared" si="31"/>
        <v>-0.22776403066288542</v>
      </c>
      <c r="H53" s="68">
        <v>42.634970270293302</v>
      </c>
      <c r="I53" s="68">
        <v>36.240033011164506</v>
      </c>
      <c r="K53" s="19">
        <f t="shared" si="32"/>
        <v>-0.14999276928274496</v>
      </c>
      <c r="M53" s="68">
        <f t="shared" si="36"/>
        <v>249.84329648490092</v>
      </c>
      <c r="N53" s="68">
        <f t="shared" si="37"/>
        <v>196.25375566022308</v>
      </c>
      <c r="P53" s="19">
        <f t="shared" si="33"/>
        <v>-0.21449261028268762</v>
      </c>
    </row>
    <row r="54" spans="1:16" ht="11.25" customHeight="1" thickBot="1" x14ac:dyDescent="0.25">
      <c r="A54" s="22"/>
      <c r="F54" s="22"/>
      <c r="K54" s="22"/>
      <c r="P54" s="22"/>
    </row>
    <row r="55" spans="1:16" ht="16.5" thickBot="1" x14ac:dyDescent="0.25">
      <c r="A55" s="30"/>
      <c r="B55" s="31" t="s">
        <v>16</v>
      </c>
      <c r="C55" s="61">
        <v>48192.194798069417</v>
      </c>
      <c r="D55" s="62">
        <v>51741.033665032235</v>
      </c>
      <c r="F55" s="32">
        <f>IF(C55,D55/C55-1,"")</f>
        <v>7.3639287063659298E-2</v>
      </c>
      <c r="H55" s="61">
        <v>8558.4038699372886</v>
      </c>
      <c r="I55" s="62">
        <v>8961.6709320821992</v>
      </c>
      <c r="K55" s="32">
        <f>IF(H55,I55/H55-1,"")</f>
        <v>4.7119424167565649E-2</v>
      </c>
      <c r="M55" s="61">
        <f>SUM(M38,M48:M53)</f>
        <v>56750.598668006714</v>
      </c>
      <c r="N55" s="62">
        <f>SUM(N38,N48:N53)</f>
        <v>60702.70459711444</v>
      </c>
      <c r="P55" s="32">
        <f>IF(M55,N55/M55-1,"")</f>
        <v>6.9639898465700956E-2</v>
      </c>
    </row>
    <row r="56" spans="1:16" ht="6" customHeight="1" x14ac:dyDescent="0.2">
      <c r="A56" s="33"/>
      <c r="B56" s="34"/>
      <c r="C56" s="35"/>
      <c r="D56" s="35"/>
      <c r="E56" s="36"/>
      <c r="F56" s="33"/>
      <c r="G56" s="36"/>
      <c r="H56" s="35"/>
      <c r="I56" s="35"/>
      <c r="J56" s="36"/>
      <c r="K56" s="33"/>
      <c r="L56" s="36"/>
      <c r="M56" s="35"/>
      <c r="N56" s="35"/>
      <c r="O56" s="36"/>
      <c r="P56" s="33"/>
    </row>
    <row r="57" spans="1:16" ht="16.5" customHeight="1" x14ac:dyDescent="0.2">
      <c r="A57" s="22"/>
      <c r="B57" s="37"/>
      <c r="C57" s="38"/>
      <c r="D57" s="38"/>
      <c r="E57" s="39"/>
      <c r="F57" s="30"/>
      <c r="G57" s="39"/>
      <c r="H57" s="38"/>
      <c r="I57" s="38"/>
      <c r="J57" s="39"/>
      <c r="K57" s="30"/>
      <c r="L57" s="39"/>
      <c r="M57" s="38"/>
      <c r="N57" s="38"/>
      <c r="O57" s="39"/>
      <c r="P57" s="30"/>
    </row>
    <row r="58" spans="1:16" ht="6" customHeight="1" x14ac:dyDescent="0.2">
      <c r="A58" s="33"/>
      <c r="B58" s="40"/>
      <c r="C58" s="38"/>
      <c r="D58" s="38"/>
      <c r="E58" s="39"/>
      <c r="F58" s="41"/>
      <c r="G58" s="39"/>
      <c r="H58" s="38"/>
      <c r="I58" s="38"/>
      <c r="J58" s="39"/>
      <c r="K58" s="41"/>
      <c r="L58" s="39"/>
      <c r="M58" s="38"/>
      <c r="N58" s="38"/>
      <c r="O58" s="39"/>
      <c r="P58" s="41"/>
    </row>
    <row r="59" spans="1:16" ht="16.5" customHeight="1" collapsed="1" x14ac:dyDescent="0.2">
      <c r="A59" s="22"/>
      <c r="B59" s="40"/>
      <c r="C59" s="38"/>
      <c r="D59" s="38"/>
      <c r="E59" s="39"/>
      <c r="F59" s="30"/>
      <c r="G59" s="39"/>
      <c r="H59" s="38"/>
      <c r="I59" s="38"/>
      <c r="J59" s="39"/>
      <c r="K59" s="30"/>
      <c r="L59" s="39"/>
      <c r="M59" s="38"/>
      <c r="N59" s="38"/>
      <c r="O59" s="39"/>
      <c r="P59" s="30"/>
    </row>
    <row r="60" spans="1:16" ht="18" customHeight="1" x14ac:dyDescent="0.2">
      <c r="A60" s="22"/>
      <c r="B60" s="42"/>
      <c r="C60" s="43"/>
      <c r="D60" s="44"/>
      <c r="F60" s="45"/>
      <c r="H60" s="43"/>
      <c r="I60" s="44"/>
      <c r="K60" s="45"/>
      <c r="M60" s="43"/>
      <c r="N60" s="44"/>
      <c r="P60" s="45"/>
    </row>
    <row r="62" spans="1:16" ht="18" x14ac:dyDescent="0.2">
      <c r="B62" s="21" t="s">
        <v>21</v>
      </c>
    </row>
    <row r="63" spans="1:16" ht="45" customHeight="1" x14ac:dyDescent="0.2">
      <c r="A63" s="23"/>
      <c r="C63" s="77" t="str">
        <f>C$35</f>
        <v>I-VI 2026 vs I-VI 2025</v>
      </c>
      <c r="D63" s="77"/>
      <c r="E63" s="77"/>
      <c r="F63" s="77"/>
      <c r="H63" s="77" t="str">
        <f>H35</f>
        <v>VII 2026 vs VII 2025</v>
      </c>
      <c r="I63" s="77"/>
      <c r="J63" s="77"/>
      <c r="K63" s="77"/>
      <c r="M63" s="77" t="str">
        <f>M35</f>
        <v>I-VII 2026 vs I-VII 2025</v>
      </c>
      <c r="N63" s="77"/>
      <c r="O63" s="77"/>
      <c r="P63" s="77"/>
    </row>
    <row r="64" spans="1:16" ht="22.5" x14ac:dyDescent="0.2">
      <c r="A64" s="24"/>
      <c r="C64" s="25" t="str">
        <f>C$37</f>
        <v>I-VI 2025</v>
      </c>
      <c r="D64" s="25" t="str">
        <f>D$37</f>
        <v>I-VI 2026</v>
      </c>
      <c r="F64" s="25" t="str">
        <f>F$37</f>
        <v>I-VI 26/
I-VI 25</v>
      </c>
      <c r="H64" s="25" t="str">
        <f>H$37</f>
        <v>VII 2025</v>
      </c>
      <c r="I64" s="25" t="str">
        <f>I$37</f>
        <v>VII 2026</v>
      </c>
      <c r="K64" s="25" t="str">
        <f>K$37</f>
        <v>VII 2026/ 
VII 2025</v>
      </c>
      <c r="M64" s="25" t="str">
        <f>M$37</f>
        <v>I-VII 2025</v>
      </c>
      <c r="N64" s="25" t="str">
        <f>N$37</f>
        <v>I-VII 2026</v>
      </c>
      <c r="P64" s="25" t="str">
        <f>P$37</f>
        <v>I-VII 2026/ 
I-VII 2025</v>
      </c>
    </row>
    <row r="65" spans="1:16" s="54" customFormat="1" x14ac:dyDescent="0.2">
      <c r="A65" s="41"/>
      <c r="B65" s="27" t="s">
        <v>14</v>
      </c>
      <c r="C65" s="68">
        <v>2972.683812823258</v>
      </c>
      <c r="D65" s="68">
        <v>4483.3739844036127</v>
      </c>
      <c r="F65" s="55">
        <f t="shared" ref="F65:F80" si="38">IF(C65,D65/C65-1,"")</f>
        <v>0.50819066765987508</v>
      </c>
      <c r="H65" s="68">
        <v>587.57678067521908</v>
      </c>
      <c r="I65" s="68">
        <v>909.22424211763553</v>
      </c>
      <c r="K65" s="55">
        <f t="shared" ref="K65:K80" si="39">IF(H65,I65/H65-1,"")</f>
        <v>0.54741349900313008</v>
      </c>
      <c r="M65" s="68">
        <f>SUM(M66:M67,M69:M73)</f>
        <v>3560.2605934984767</v>
      </c>
      <c r="N65" s="68">
        <f>SUM(N66:N67,N69:N73)</f>
        <v>5392.5982265212488</v>
      </c>
      <c r="P65" s="55">
        <f t="shared" ref="P65:P80" si="40">IF(M65,N65/M65-1,"")</f>
        <v>0.51466390869501843</v>
      </c>
    </row>
    <row r="66" spans="1:16" s="20" customFormat="1" ht="11.25" x14ac:dyDescent="0.2">
      <c r="A66" s="26"/>
      <c r="B66" s="56" t="s">
        <v>0</v>
      </c>
      <c r="C66" s="69">
        <v>1879.6767760046223</v>
      </c>
      <c r="D66" s="69">
        <v>2983.1051373792802</v>
      </c>
      <c r="F66" s="28">
        <f t="shared" si="38"/>
        <v>0.5870309063029806</v>
      </c>
      <c r="H66" s="69">
        <v>385.93715322862198</v>
      </c>
      <c r="I66" s="69">
        <v>629.02268369205979</v>
      </c>
      <c r="K66" s="28">
        <f t="shared" si="39"/>
        <v>0.62985781086341408</v>
      </c>
      <c r="M66" s="69">
        <f>C66+H66</f>
        <v>2265.6139292332441</v>
      </c>
      <c r="N66" s="69">
        <f>D66+I66</f>
        <v>3612.1278210713399</v>
      </c>
      <c r="P66" s="28">
        <f t="shared" si="40"/>
        <v>0.59432627706954433</v>
      </c>
    </row>
    <row r="67" spans="1:16" s="20" customFormat="1" ht="11.25" x14ac:dyDescent="0.2">
      <c r="A67" s="26"/>
      <c r="B67" s="56" t="s">
        <v>8</v>
      </c>
      <c r="C67" s="69">
        <v>178.01322630878093</v>
      </c>
      <c r="D67" s="69">
        <v>162.14067840286549</v>
      </c>
      <c r="F67" s="28">
        <f t="shared" si="38"/>
        <v>-8.9164992034822088E-2</v>
      </c>
      <c r="H67" s="69">
        <v>53.260515515791681</v>
      </c>
      <c r="I67" s="69">
        <v>33.880333673895585</v>
      </c>
      <c r="K67" s="28">
        <f t="shared" si="39"/>
        <v>-0.36387522077494527</v>
      </c>
      <c r="M67" s="69">
        <f>C67+H67</f>
        <v>231.2737418245726</v>
      </c>
      <c r="N67" s="69">
        <f>D67+I67</f>
        <v>196.02101207676108</v>
      </c>
      <c r="P67" s="28">
        <f t="shared" si="40"/>
        <v>-0.1524285873082456</v>
      </c>
    </row>
    <row r="68" spans="1:16" x14ac:dyDescent="0.2">
      <c r="A68" s="58"/>
      <c r="B68" s="29" t="s">
        <v>9</v>
      </c>
      <c r="C68" s="70">
        <v>890.48501421180026</v>
      </c>
      <c r="D68" s="70">
        <v>1308.8224941906026</v>
      </c>
      <c r="F68" s="59">
        <f t="shared" si="38"/>
        <v>0.46978609780321534</v>
      </c>
      <c r="H68" s="70">
        <v>144.24266269340504</v>
      </c>
      <c r="I68" s="70">
        <v>241.24375581304287</v>
      </c>
      <c r="K68" s="59">
        <f t="shared" si="39"/>
        <v>0.67248545824350514</v>
      </c>
      <c r="M68" s="70">
        <f>M69+M70+M71+M72</f>
        <v>1034.7276769052053</v>
      </c>
      <c r="N68" s="70">
        <f>N69+N70+N71+N72</f>
        <v>1550.0662500036453</v>
      </c>
      <c r="P68" s="59">
        <f t="shared" si="40"/>
        <v>0.49804270688861818</v>
      </c>
    </row>
    <row r="69" spans="1:16" s="20" customFormat="1" ht="11.25" x14ac:dyDescent="0.2">
      <c r="A69" s="26"/>
      <c r="B69" s="57" t="s">
        <v>10</v>
      </c>
      <c r="C69" s="69">
        <v>129.26090458573347</v>
      </c>
      <c r="D69" s="69">
        <v>144.46603290261427</v>
      </c>
      <c r="F69" s="28">
        <f t="shared" si="38"/>
        <v>0.11763130055148152</v>
      </c>
      <c r="H69" s="69">
        <v>15.693678872199104</v>
      </c>
      <c r="I69" s="69">
        <v>46.713297578199573</v>
      </c>
      <c r="K69" s="28">
        <f t="shared" si="39"/>
        <v>1.9765676970076673</v>
      </c>
      <c r="M69" s="69">
        <f t="shared" ref="M69:M73" si="41">C69+H69</f>
        <v>144.95458345793259</v>
      </c>
      <c r="N69" s="69">
        <f t="shared" ref="N69:N73" si="42">D69+I69</f>
        <v>191.17933048081386</v>
      </c>
      <c r="P69" s="28">
        <f t="shared" si="40"/>
        <v>0.31889124110584754</v>
      </c>
    </row>
    <row r="70" spans="1:16" s="20" customFormat="1" ht="11.25" x14ac:dyDescent="0.2">
      <c r="A70" s="26"/>
      <c r="B70" s="57" t="s">
        <v>4</v>
      </c>
      <c r="C70" s="69">
        <v>479.57272224002531</v>
      </c>
      <c r="D70" s="69">
        <v>765.53220380799837</v>
      </c>
      <c r="F70" s="28">
        <f t="shared" si="38"/>
        <v>0.59627970546842501</v>
      </c>
      <c r="H70" s="69">
        <v>77.700392169551506</v>
      </c>
      <c r="I70" s="69">
        <v>126.07209379308441</v>
      </c>
      <c r="K70" s="28">
        <f t="shared" si="39"/>
        <v>0.62254128033202316</v>
      </c>
      <c r="M70" s="69">
        <f t="shared" si="41"/>
        <v>557.27311440957681</v>
      </c>
      <c r="N70" s="69">
        <f t="shared" si="42"/>
        <v>891.60429760108275</v>
      </c>
      <c r="P70" s="28">
        <f t="shared" si="40"/>
        <v>0.59994134751274553</v>
      </c>
    </row>
    <row r="71" spans="1:16" s="20" customFormat="1" ht="11.25" x14ac:dyDescent="0.2">
      <c r="A71" s="26"/>
      <c r="B71" s="57" t="s">
        <v>11</v>
      </c>
      <c r="C71" s="69">
        <v>203.00603260209573</v>
      </c>
      <c r="D71" s="69">
        <v>288.86632383097208</v>
      </c>
      <c r="F71" s="28">
        <f t="shared" si="38"/>
        <v>0.42294453090055595</v>
      </c>
      <c r="H71" s="69">
        <v>34.562890683275953</v>
      </c>
      <c r="I71" s="69">
        <v>56.07651551414115</v>
      </c>
      <c r="K71" s="28">
        <f t="shared" si="39"/>
        <v>0.62244865535147675</v>
      </c>
      <c r="M71" s="69">
        <f t="shared" si="41"/>
        <v>237.56892328537168</v>
      </c>
      <c r="N71" s="69">
        <f t="shared" si="42"/>
        <v>344.94283934511321</v>
      </c>
      <c r="P71" s="28">
        <f t="shared" si="40"/>
        <v>0.45196953614493696</v>
      </c>
    </row>
    <row r="72" spans="1:16" s="20" customFormat="1" ht="11.25" x14ac:dyDescent="0.2">
      <c r="A72" s="26"/>
      <c r="B72" s="57" t="s">
        <v>6</v>
      </c>
      <c r="C72" s="69">
        <v>78.645354783945763</v>
      </c>
      <c r="D72" s="69">
        <v>109.95793364901792</v>
      </c>
      <c r="F72" s="28">
        <f t="shared" si="38"/>
        <v>0.39814912083611254</v>
      </c>
      <c r="H72" s="69">
        <v>16.285700968378485</v>
      </c>
      <c r="I72" s="69">
        <v>12.381848927617753</v>
      </c>
      <c r="K72" s="28">
        <f t="shared" si="39"/>
        <v>-0.23971040904783514</v>
      </c>
      <c r="M72" s="69">
        <f t="shared" si="41"/>
        <v>94.931055752324255</v>
      </c>
      <c r="N72" s="69">
        <f t="shared" si="42"/>
        <v>122.33978257663567</v>
      </c>
      <c r="P72" s="28">
        <f t="shared" si="40"/>
        <v>0.28872244817144943</v>
      </c>
    </row>
    <row r="73" spans="1:16" s="20" customFormat="1" ht="11.25" x14ac:dyDescent="0.2">
      <c r="A73" s="26"/>
      <c r="B73" s="56" t="s">
        <v>12</v>
      </c>
      <c r="C73" s="69">
        <v>24.50879629805458</v>
      </c>
      <c r="D73" s="69">
        <v>29.305674430864244</v>
      </c>
      <c r="F73" s="28">
        <f t="shared" si="38"/>
        <v>0.1957206740989732</v>
      </c>
      <c r="H73" s="69">
        <v>4.136449237400325</v>
      </c>
      <c r="I73" s="69">
        <v>5.0774689386372476</v>
      </c>
      <c r="K73" s="28">
        <f t="shared" si="39"/>
        <v>0.227494560486456</v>
      </c>
      <c r="M73" s="69">
        <f t="shared" si="41"/>
        <v>28.645245535454904</v>
      </c>
      <c r="N73" s="69">
        <f t="shared" si="42"/>
        <v>34.383143369501489</v>
      </c>
      <c r="P73" s="28">
        <f t="shared" si="40"/>
        <v>0.20030890735234408</v>
      </c>
    </row>
    <row r="74" spans="1:16" s="54" customFormat="1" x14ac:dyDescent="0.2">
      <c r="A74" s="60"/>
      <c r="B74" s="27" t="s">
        <v>27</v>
      </c>
      <c r="C74" s="68">
        <v>4966.6419748387307</v>
      </c>
      <c r="D74" s="68">
        <v>4926.6803766353642</v>
      </c>
      <c r="F74" s="19">
        <f t="shared" si="38"/>
        <v>-8.0459993705634947E-3</v>
      </c>
      <c r="H74" s="68">
        <v>1106.9463895737194</v>
      </c>
      <c r="I74" s="68">
        <v>987.02556128788319</v>
      </c>
      <c r="K74" s="19">
        <f t="shared" si="39"/>
        <v>-0.10833481134711254</v>
      </c>
      <c r="M74" s="68">
        <f>SUM(M75:M77)</f>
        <v>6073.5883644124497</v>
      </c>
      <c r="N74" s="68">
        <f>SUM(N75:N77)</f>
        <v>5913.7059379232478</v>
      </c>
      <c r="P74" s="19">
        <f t="shared" si="40"/>
        <v>-2.6324211799735431E-2</v>
      </c>
    </row>
    <row r="75" spans="1:16" s="20" customFormat="1" ht="11.25" x14ac:dyDescent="0.2">
      <c r="A75" s="26"/>
      <c r="B75" s="56" t="s">
        <v>24</v>
      </c>
      <c r="C75" s="69">
        <v>380.19628909731415</v>
      </c>
      <c r="D75" s="69">
        <v>377.8160871719075</v>
      </c>
      <c r="F75" s="28">
        <f t="shared" si="38"/>
        <v>-6.2604554375264021E-3</v>
      </c>
      <c r="H75" s="69">
        <v>60.911525520869567</v>
      </c>
      <c r="I75" s="69">
        <v>49.289037448998073</v>
      </c>
      <c r="K75" s="28">
        <f t="shared" si="39"/>
        <v>-0.19080934145852879</v>
      </c>
      <c r="M75" s="69">
        <f t="shared" ref="M75:M80" si="43">C75+H75</f>
        <v>441.10781461818374</v>
      </c>
      <c r="N75" s="69">
        <f t="shared" ref="N75:N80" si="44">D75+I75</f>
        <v>427.1051246209056</v>
      </c>
      <c r="P75" s="28">
        <f t="shared" si="40"/>
        <v>-3.1744370725779736E-2</v>
      </c>
    </row>
    <row r="76" spans="1:16" s="20" customFormat="1" ht="11.25" x14ac:dyDescent="0.2">
      <c r="A76" s="26"/>
      <c r="B76" s="56" t="s">
        <v>23</v>
      </c>
      <c r="C76" s="69">
        <v>3190.4909092756361</v>
      </c>
      <c r="D76" s="69">
        <v>2475.7225750834145</v>
      </c>
      <c r="F76" s="28">
        <f t="shared" si="38"/>
        <v>-0.22403083240707344</v>
      </c>
      <c r="H76" s="69">
        <v>810.36955286039847</v>
      </c>
      <c r="I76" s="69">
        <v>595.07307357374555</v>
      </c>
      <c r="K76" s="28">
        <f t="shared" si="39"/>
        <v>-0.26567691064738441</v>
      </c>
      <c r="M76" s="69">
        <f t="shared" si="43"/>
        <v>4000.8604621360346</v>
      </c>
      <c r="N76" s="69">
        <f t="shared" si="44"/>
        <v>3070.7956486571602</v>
      </c>
      <c r="P76" s="28">
        <f t="shared" si="40"/>
        <v>-0.23246619627976695</v>
      </c>
    </row>
    <row r="77" spans="1:16" s="20" customFormat="1" ht="11.25" x14ac:dyDescent="0.2">
      <c r="A77" s="26"/>
      <c r="B77" s="56" t="s">
        <v>13</v>
      </c>
      <c r="C77" s="69">
        <v>1395.9547764657805</v>
      </c>
      <c r="D77" s="69">
        <v>2073.1417143800427</v>
      </c>
      <c r="F77" s="28">
        <f t="shared" si="38"/>
        <v>0.48510664480745969</v>
      </c>
      <c r="H77" s="69">
        <v>235.66531119245155</v>
      </c>
      <c r="I77" s="69">
        <v>342.66345026513955</v>
      </c>
      <c r="K77" s="28">
        <f t="shared" si="39"/>
        <v>0.45402583236066518</v>
      </c>
      <c r="M77" s="69">
        <f t="shared" si="43"/>
        <v>1631.620087658232</v>
      </c>
      <c r="N77" s="69">
        <f t="shared" si="44"/>
        <v>2415.8051646451822</v>
      </c>
      <c r="P77" s="28">
        <f t="shared" si="40"/>
        <v>0.48061744453786703</v>
      </c>
    </row>
    <row r="78" spans="1:16" s="54" customFormat="1" x14ac:dyDescent="0.2">
      <c r="A78" s="60"/>
      <c r="B78" s="27" t="s">
        <v>7</v>
      </c>
      <c r="C78" s="68">
        <v>168.25725646435177</v>
      </c>
      <c r="D78" s="68">
        <v>239.89591452736889</v>
      </c>
      <c r="F78" s="19">
        <f t="shared" si="38"/>
        <v>0.42576860914283965</v>
      </c>
      <c r="H78" s="68">
        <v>45.881951828308772</v>
      </c>
      <c r="I78" s="68">
        <v>30.2559172427645</v>
      </c>
      <c r="K78" s="19">
        <f t="shared" si="39"/>
        <v>-0.34057039778990272</v>
      </c>
      <c r="M78" s="68">
        <f t="shared" si="43"/>
        <v>214.13920829266056</v>
      </c>
      <c r="N78" s="68">
        <f t="shared" si="44"/>
        <v>270.15183177013341</v>
      </c>
      <c r="P78" s="19">
        <f t="shared" si="40"/>
        <v>0.26157107763712895</v>
      </c>
    </row>
    <row r="79" spans="1:16" s="54" customFormat="1" x14ac:dyDescent="0.2">
      <c r="A79" s="60"/>
      <c r="B79" s="27" t="s">
        <v>15</v>
      </c>
      <c r="C79" s="68">
        <v>90.199552208642089</v>
      </c>
      <c r="D79" s="68">
        <v>304.93226388182325</v>
      </c>
      <c r="F79" s="19">
        <f t="shared" si="38"/>
        <v>2.3806405510359889</v>
      </c>
      <c r="H79" s="68">
        <v>8.5803529668838845</v>
      </c>
      <c r="I79" s="68">
        <v>36.026720638165344</v>
      </c>
      <c r="K79" s="19">
        <f t="shared" si="39"/>
        <v>3.198745759901894</v>
      </c>
      <c r="M79" s="68">
        <f t="shared" si="43"/>
        <v>98.779905175525968</v>
      </c>
      <c r="N79" s="68">
        <f t="shared" si="44"/>
        <v>340.95898451998858</v>
      </c>
      <c r="P79" s="19">
        <f t="shared" si="40"/>
        <v>2.4517039059120873</v>
      </c>
    </row>
    <row r="80" spans="1:16" s="54" customFormat="1" x14ac:dyDescent="0.2">
      <c r="A80" s="60"/>
      <c r="B80" s="27" t="s">
        <v>12</v>
      </c>
      <c r="C80" s="68">
        <v>30.050284009129257</v>
      </c>
      <c r="D80" s="68">
        <v>61.904153663054927</v>
      </c>
      <c r="F80" s="19">
        <f t="shared" si="38"/>
        <v>1.0600189217595575</v>
      </c>
      <c r="H80" s="68">
        <v>6.2662814282173356</v>
      </c>
      <c r="I80" s="68">
        <v>9.8555214403021303</v>
      </c>
      <c r="K80" s="19">
        <f t="shared" si="39"/>
        <v>0.57278627734820398</v>
      </c>
      <c r="M80" s="68">
        <f t="shared" si="43"/>
        <v>36.31656543734659</v>
      </c>
      <c r="N80" s="68">
        <f t="shared" si="44"/>
        <v>71.759675103357054</v>
      </c>
      <c r="P80" s="19">
        <f t="shared" si="40"/>
        <v>0.975948833244074</v>
      </c>
    </row>
    <row r="81" spans="1:16" ht="11.25" customHeight="1" thickBot="1" x14ac:dyDescent="0.25">
      <c r="A81" s="22"/>
      <c r="F81" s="22"/>
      <c r="K81" s="22"/>
      <c r="P81" s="22"/>
    </row>
    <row r="82" spans="1:16" ht="16.5" thickBot="1" x14ac:dyDescent="0.25">
      <c r="A82" s="30"/>
      <c r="B82" s="31" t="s">
        <v>17</v>
      </c>
      <c r="C82" s="61">
        <v>8227.8328803441109</v>
      </c>
      <c r="D82" s="62">
        <v>10016.786693111224</v>
      </c>
      <c r="F82" s="32">
        <f>IF(C82,D82/C82-1,"")</f>
        <v>0.21742709639142466</v>
      </c>
      <c r="H82" s="61">
        <v>1755.2517564723487</v>
      </c>
      <c r="I82" s="62">
        <v>1972.3879627267509</v>
      </c>
      <c r="K82" s="32">
        <f>IF(H82,I82/H82-1,"")</f>
        <v>0.12370658821660774</v>
      </c>
      <c r="M82" s="61">
        <f>SUM(M65,M75:M80)</f>
        <v>9983.0846368164603</v>
      </c>
      <c r="N82" s="62">
        <f>SUM(N65,N75:N80)</f>
        <v>11989.174655837976</v>
      </c>
      <c r="P82" s="32">
        <f>IF(M82,N82/M82-1,"")</f>
        <v>0.20094891428880501</v>
      </c>
    </row>
    <row r="83" spans="1:16" ht="6" customHeight="1" x14ac:dyDescent="0.2">
      <c r="A83" s="33"/>
      <c r="B83" s="34"/>
      <c r="C83" s="35"/>
      <c r="D83" s="35"/>
      <c r="E83" s="36"/>
      <c r="F83" s="33"/>
      <c r="G83" s="36"/>
      <c r="H83" s="35"/>
      <c r="I83" s="35"/>
      <c r="J83" s="36"/>
      <c r="K83" s="33"/>
      <c r="L83" s="36"/>
      <c r="M83" s="35"/>
      <c r="N83" s="35"/>
      <c r="O83" s="36"/>
      <c r="P83" s="33"/>
    </row>
    <row r="84" spans="1:16" ht="16.5" customHeight="1" x14ac:dyDescent="0.2">
      <c r="A84" s="22"/>
      <c r="B84" s="37"/>
      <c r="C84" s="38"/>
      <c r="D84" s="38"/>
      <c r="E84" s="39"/>
      <c r="F84" s="30"/>
      <c r="G84" s="39"/>
      <c r="H84" s="38"/>
      <c r="I84" s="38"/>
      <c r="J84" s="39"/>
      <c r="K84" s="30"/>
      <c r="L84" s="39"/>
      <c r="M84" s="38"/>
      <c r="N84" s="38"/>
      <c r="O84" s="39"/>
      <c r="P84" s="30"/>
    </row>
    <row r="85" spans="1:16" ht="6" customHeight="1" x14ac:dyDescent="0.2">
      <c r="A85" s="33"/>
      <c r="B85" s="40"/>
      <c r="C85" s="38"/>
      <c r="D85" s="38"/>
      <c r="E85" s="39"/>
      <c r="F85" s="41"/>
      <c r="G85" s="39"/>
      <c r="H85" s="38"/>
      <c r="I85" s="38"/>
      <c r="J85" s="39"/>
      <c r="K85" s="41"/>
      <c r="L85" s="39"/>
      <c r="M85" s="38"/>
      <c r="N85" s="38"/>
      <c r="O85" s="39"/>
      <c r="P85" s="41"/>
    </row>
    <row r="86" spans="1:16" ht="16.5" customHeight="1" collapsed="1" x14ac:dyDescent="0.2">
      <c r="A86" s="22"/>
      <c r="B86" s="40"/>
      <c r="C86" s="38"/>
      <c r="D86" s="38"/>
      <c r="E86" s="39"/>
      <c r="F86" s="30"/>
      <c r="G86" s="39"/>
      <c r="H86" s="38"/>
      <c r="I86" s="38"/>
      <c r="J86" s="39"/>
      <c r="K86" s="30"/>
      <c r="L86" s="39"/>
      <c r="M86" s="38"/>
      <c r="N86" s="38"/>
      <c r="O86" s="39"/>
      <c r="P86" s="30"/>
    </row>
    <row r="87" spans="1:16" ht="18" customHeight="1" x14ac:dyDescent="0.2">
      <c r="A87" s="22"/>
      <c r="B87" s="46"/>
      <c r="C87" s="47"/>
      <c r="D87" s="47"/>
      <c r="E87" s="39"/>
      <c r="F87" s="48"/>
      <c r="G87" s="39"/>
      <c r="H87" s="47"/>
      <c r="I87" s="47"/>
      <c r="J87" s="39"/>
      <c r="K87" s="48"/>
      <c r="L87" s="39"/>
      <c r="M87" s="47"/>
      <c r="N87" s="47"/>
      <c r="O87" s="39"/>
      <c r="P87" s="48"/>
    </row>
    <row r="88" spans="1:16" ht="18" customHeight="1" x14ac:dyDescent="0.2">
      <c r="A88" s="22"/>
      <c r="B88" s="40"/>
      <c r="C88" s="38"/>
      <c r="D88" s="38"/>
      <c r="E88" s="39"/>
      <c r="F88" s="30"/>
      <c r="G88" s="39"/>
      <c r="H88" s="38"/>
      <c r="I88" s="38"/>
      <c r="J88" s="39"/>
      <c r="K88" s="30"/>
      <c r="L88" s="39"/>
      <c r="M88" s="38"/>
      <c r="N88" s="38"/>
      <c r="O88" s="39"/>
      <c r="P88" s="30"/>
    </row>
    <row r="89" spans="1:16" x14ac:dyDescent="0.2">
      <c r="F89" s="22"/>
      <c r="K89" s="22"/>
      <c r="P89" s="22"/>
    </row>
    <row r="90" spans="1:16" x14ac:dyDescent="0.2">
      <c r="F90" s="22"/>
      <c r="K90" s="22"/>
      <c r="P90" s="22"/>
    </row>
    <row r="91" spans="1:16" ht="45" customHeight="1" x14ac:dyDescent="0.2">
      <c r="A91" s="23"/>
      <c r="F91" s="22"/>
      <c r="K91" s="22"/>
      <c r="P91" s="22"/>
    </row>
    <row r="92" spans="1:16" x14ac:dyDescent="0.2">
      <c r="A92" s="24"/>
      <c r="F92" s="22"/>
      <c r="K92" s="22"/>
      <c r="P92" s="22"/>
    </row>
    <row r="93" spans="1:16" s="54" customFormat="1" x14ac:dyDescent="0.2">
      <c r="A93" s="41"/>
    </row>
    <row r="94" spans="1:16" s="20" customFormat="1" ht="11.25" x14ac:dyDescent="0.2">
      <c r="A94" s="26"/>
    </row>
    <row r="95" spans="1:16" s="20" customFormat="1" ht="11.25" x14ac:dyDescent="0.2">
      <c r="A95" s="26"/>
    </row>
    <row r="96" spans="1:16" x14ac:dyDescent="0.2">
      <c r="A96" s="58"/>
      <c r="F96" s="22"/>
      <c r="K96" s="22"/>
      <c r="P96" s="22"/>
    </row>
    <row r="97" spans="1:16" s="20" customFormat="1" ht="11.25" x14ac:dyDescent="0.2">
      <c r="A97" s="26"/>
    </row>
    <row r="98" spans="1:16" s="20" customFormat="1" ht="11.25" x14ac:dyDescent="0.2">
      <c r="A98" s="26"/>
    </row>
    <row r="99" spans="1:16" s="20" customFormat="1" ht="11.25" x14ac:dyDescent="0.2">
      <c r="A99" s="26"/>
    </row>
    <row r="100" spans="1:16" s="20" customFormat="1" ht="11.25" x14ac:dyDescent="0.2">
      <c r="A100" s="26"/>
    </row>
    <row r="101" spans="1:16" s="20" customFormat="1" ht="11.25" x14ac:dyDescent="0.2">
      <c r="A101" s="26"/>
    </row>
    <row r="102" spans="1:16" s="54" customFormat="1" x14ac:dyDescent="0.2">
      <c r="A102" s="60"/>
    </row>
    <row r="103" spans="1:16" s="20" customFormat="1" ht="11.25" x14ac:dyDescent="0.2">
      <c r="A103" s="26"/>
    </row>
    <row r="104" spans="1:16" s="20" customFormat="1" ht="11.25" x14ac:dyDescent="0.2">
      <c r="A104" s="26"/>
    </row>
    <row r="105" spans="1:16" s="20" customFormat="1" ht="11.25" x14ac:dyDescent="0.2">
      <c r="A105" s="26"/>
    </row>
    <row r="106" spans="1:16" s="54" customFormat="1" x14ac:dyDescent="0.2">
      <c r="A106" s="60"/>
    </row>
    <row r="107" spans="1:16" s="54" customFormat="1" x14ac:dyDescent="0.2">
      <c r="A107" s="60"/>
    </row>
    <row r="108" spans="1:16" s="54" customFormat="1" x14ac:dyDescent="0.2">
      <c r="A108" s="60"/>
    </row>
    <row r="109" spans="1:16" ht="11.25" customHeight="1" x14ac:dyDescent="0.2">
      <c r="A109" s="22"/>
      <c r="F109" s="22"/>
      <c r="K109" s="22"/>
      <c r="P109" s="22"/>
    </row>
    <row r="110" spans="1:16" ht="15.75" x14ac:dyDescent="0.2">
      <c r="A110" s="30"/>
      <c r="F110" s="22"/>
      <c r="K110" s="22"/>
      <c r="P110" s="22"/>
    </row>
    <row r="111" spans="1:16" ht="6" customHeight="1" x14ac:dyDescent="0.2">
      <c r="A111" s="33"/>
      <c r="B111" s="34"/>
      <c r="C111" s="35"/>
      <c r="D111" s="35"/>
      <c r="E111" s="36"/>
      <c r="F111" s="33"/>
      <c r="G111" s="36"/>
      <c r="H111" s="35"/>
      <c r="I111" s="35"/>
      <c r="J111" s="36"/>
      <c r="K111" s="33"/>
      <c r="L111" s="36"/>
      <c r="M111" s="35"/>
      <c r="N111" s="35"/>
      <c r="O111" s="36"/>
      <c r="P111" s="33"/>
    </row>
    <row r="112" spans="1:16" ht="16.5" customHeight="1" x14ac:dyDescent="0.2">
      <c r="A112" s="22"/>
      <c r="B112" s="37"/>
      <c r="C112" s="38"/>
      <c r="D112" s="38"/>
      <c r="E112" s="39"/>
      <c r="F112" s="30"/>
      <c r="G112" s="39"/>
      <c r="H112" s="38"/>
      <c r="I112" s="38"/>
      <c r="J112" s="39"/>
      <c r="K112" s="30"/>
      <c r="L112" s="39"/>
      <c r="M112" s="38"/>
      <c r="N112" s="38"/>
      <c r="O112" s="39"/>
      <c r="P112" s="30"/>
    </row>
    <row r="113" spans="1:16" ht="6" customHeight="1" x14ac:dyDescent="0.2">
      <c r="A113" s="33"/>
      <c r="B113" s="40"/>
      <c r="C113" s="38"/>
      <c r="D113" s="38"/>
      <c r="E113" s="39"/>
      <c r="F113" s="41"/>
      <c r="G113" s="39"/>
      <c r="H113" s="38"/>
      <c r="I113" s="38"/>
      <c r="J113" s="39"/>
      <c r="K113" s="41"/>
      <c r="L113" s="39"/>
      <c r="M113" s="38"/>
      <c r="N113" s="38"/>
      <c r="O113" s="39"/>
      <c r="P113" s="41"/>
    </row>
    <row r="114" spans="1:16" ht="16.5" customHeight="1" x14ac:dyDescent="0.2">
      <c r="A114" s="22"/>
      <c r="B114" s="40"/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30"/>
    </row>
    <row r="115" spans="1:16" ht="18" customHeight="1" x14ac:dyDescent="0.2">
      <c r="A115" s="22"/>
      <c r="B115" s="16"/>
      <c r="C115" s="18"/>
      <c r="D115" s="72"/>
      <c r="E115" s="17"/>
      <c r="F115" s="49"/>
      <c r="G115" s="17"/>
      <c r="H115" s="18"/>
      <c r="I115" s="72"/>
      <c r="J115" s="17"/>
      <c r="K115" s="49"/>
      <c r="L115" s="17"/>
      <c r="M115" s="18"/>
      <c r="N115" s="18"/>
      <c r="O115" s="17"/>
      <c r="P115" s="49"/>
    </row>
    <row r="116" spans="1:16" ht="18" customHeight="1" x14ac:dyDescent="0.2">
      <c r="A116" s="22"/>
      <c r="B116" s="16"/>
      <c r="C116" s="15"/>
      <c r="D116" s="72"/>
      <c r="E116" s="17"/>
      <c r="F116" s="50"/>
      <c r="G116" s="17"/>
      <c r="H116" s="15"/>
      <c r="I116" s="72"/>
      <c r="J116" s="17"/>
      <c r="K116" s="50"/>
      <c r="L116" s="17"/>
      <c r="M116" s="15"/>
      <c r="N116" s="15"/>
      <c r="O116" s="17"/>
      <c r="P116" s="50"/>
    </row>
    <row r="117" spans="1:16" ht="18" customHeight="1" x14ac:dyDescent="0.2">
      <c r="A117" s="22"/>
      <c r="B117" s="16"/>
      <c r="C117" s="15"/>
      <c r="D117" s="15"/>
      <c r="E117" s="17"/>
      <c r="F117" s="50"/>
      <c r="G117" s="17"/>
      <c r="H117" s="15"/>
      <c r="I117" s="15"/>
      <c r="J117" s="17"/>
      <c r="K117" s="50"/>
      <c r="L117" s="17"/>
      <c r="M117" s="15"/>
      <c r="N117" s="15"/>
      <c r="O117" s="17"/>
      <c r="P117" s="50"/>
    </row>
    <row r="118" spans="1:16" ht="18" customHeight="1" x14ac:dyDescent="0.2">
      <c r="A118" s="22"/>
      <c r="B118" s="51"/>
      <c r="C118" s="52"/>
      <c r="D118" s="52"/>
      <c r="E118" s="39"/>
      <c r="F118" s="50"/>
      <c r="G118" s="39"/>
      <c r="H118" s="52"/>
      <c r="I118" s="52"/>
      <c r="J118" s="39"/>
      <c r="K118" s="50"/>
      <c r="L118" s="39"/>
      <c r="M118" s="52"/>
      <c r="N118" s="52"/>
      <c r="O118" s="39"/>
      <c r="P118" s="50"/>
    </row>
    <row r="119" spans="1:16" x14ac:dyDescent="0.2">
      <c r="A119" s="45"/>
      <c r="B119" s="39"/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</row>
    <row r="120" spans="1:16" s="39" customFormat="1" x14ac:dyDescent="0.2">
      <c r="A120" s="53"/>
      <c r="F120" s="53"/>
      <c r="K120" s="53"/>
      <c r="P120" s="53"/>
    </row>
    <row r="121" spans="1:16" s="39" customFormat="1" ht="44.1" customHeight="1" x14ac:dyDescent="0.2">
      <c r="A121" s="53"/>
      <c r="F121" s="53"/>
      <c r="K121" s="53"/>
      <c r="P121" s="53"/>
    </row>
    <row r="122" spans="1:16" s="39" customFormat="1" x14ac:dyDescent="0.2">
      <c r="A122" s="53"/>
      <c r="F122" s="53"/>
      <c r="K122" s="53"/>
      <c r="P122" s="53"/>
    </row>
    <row r="129" spans="2:15" s="20" customFormat="1" x14ac:dyDescent="0.2">
      <c r="B129" s="22"/>
      <c r="C129" s="22"/>
      <c r="D129" s="22"/>
      <c r="E129" s="22"/>
      <c r="G129" s="22"/>
      <c r="H129" s="22"/>
      <c r="I129" s="22"/>
      <c r="J129" s="22"/>
      <c r="L129" s="22"/>
      <c r="M129" s="22"/>
      <c r="N129" s="22"/>
      <c r="O129" s="22"/>
    </row>
    <row r="130" spans="2:15" s="20" customFormat="1" x14ac:dyDescent="0.2">
      <c r="B130" s="22"/>
      <c r="C130" s="22"/>
      <c r="D130" s="22"/>
      <c r="E130" s="22"/>
      <c r="G130" s="22"/>
      <c r="H130" s="22"/>
      <c r="I130" s="22"/>
      <c r="J130" s="22"/>
      <c r="L130" s="22"/>
      <c r="M130" s="22"/>
      <c r="N130" s="22"/>
      <c r="O130" s="22"/>
    </row>
    <row r="131" spans="2:15" s="20" customFormat="1" x14ac:dyDescent="0.2">
      <c r="B131" s="22"/>
      <c r="C131" s="22"/>
      <c r="D131" s="22"/>
      <c r="E131" s="22"/>
      <c r="G131" s="22"/>
      <c r="H131" s="22"/>
      <c r="I131" s="22"/>
      <c r="J131" s="22"/>
      <c r="L131" s="22"/>
      <c r="M131" s="22"/>
      <c r="N131" s="22"/>
      <c r="O131" s="22"/>
    </row>
    <row r="132" spans="2:15" s="20" customFormat="1" x14ac:dyDescent="0.2">
      <c r="B132" s="22"/>
      <c r="C132" s="22"/>
      <c r="D132" s="22"/>
      <c r="E132" s="22"/>
      <c r="G132" s="22"/>
      <c r="H132" s="22"/>
      <c r="I132" s="22"/>
      <c r="J132" s="22"/>
      <c r="L132" s="22"/>
      <c r="M132" s="22"/>
      <c r="N132" s="22"/>
      <c r="O132" s="22"/>
    </row>
    <row r="133" spans="2:15" s="20" customFormat="1" x14ac:dyDescent="0.2">
      <c r="B133" s="22"/>
      <c r="C133" s="22"/>
      <c r="D133" s="22"/>
      <c r="E133" s="22"/>
      <c r="G133" s="22"/>
      <c r="H133" s="22"/>
      <c r="I133" s="22"/>
      <c r="J133" s="22"/>
      <c r="L133" s="22"/>
      <c r="M133" s="22"/>
      <c r="N133" s="22"/>
      <c r="O133" s="22"/>
    </row>
    <row r="134" spans="2:15" s="20" customFormat="1" x14ac:dyDescent="0.2">
      <c r="B134" s="22"/>
      <c r="C134" s="22"/>
      <c r="D134" s="22"/>
      <c r="E134" s="22"/>
      <c r="G134" s="22"/>
      <c r="H134" s="22"/>
      <c r="I134" s="22"/>
      <c r="J134" s="22"/>
      <c r="L134" s="22"/>
      <c r="M134" s="22"/>
      <c r="N134" s="22"/>
      <c r="O134" s="22"/>
    </row>
    <row r="135" spans="2:15" s="20" customFormat="1" x14ac:dyDescent="0.2">
      <c r="B135" s="22"/>
      <c r="C135" s="22"/>
      <c r="D135" s="22"/>
      <c r="E135" s="22"/>
      <c r="G135" s="22"/>
      <c r="H135" s="22"/>
      <c r="I135" s="22"/>
      <c r="J135" s="22"/>
      <c r="L135" s="22"/>
      <c r="M135" s="22"/>
      <c r="N135" s="22"/>
      <c r="O135" s="22"/>
    </row>
    <row r="136" spans="2:15" s="20" customFormat="1" x14ac:dyDescent="0.2">
      <c r="B136" s="22"/>
      <c r="C136" s="22"/>
      <c r="D136" s="22"/>
      <c r="E136" s="22"/>
      <c r="G136" s="22"/>
      <c r="H136" s="22"/>
      <c r="I136" s="22"/>
      <c r="J136" s="22"/>
      <c r="L136" s="22"/>
      <c r="M136" s="22"/>
      <c r="N136" s="22"/>
      <c r="O136" s="22"/>
    </row>
    <row r="137" spans="2:15" s="20" customFormat="1" x14ac:dyDescent="0.2">
      <c r="B137" s="22"/>
      <c r="C137" s="22"/>
      <c r="D137" s="22"/>
      <c r="E137" s="22"/>
      <c r="G137" s="22"/>
      <c r="H137" s="22"/>
      <c r="I137" s="22"/>
      <c r="J137" s="22"/>
      <c r="L137" s="22"/>
      <c r="M137" s="22"/>
      <c r="N137" s="22"/>
      <c r="O137" s="22"/>
    </row>
    <row r="138" spans="2:15" s="20" customFormat="1" x14ac:dyDescent="0.2">
      <c r="B138" s="22"/>
      <c r="C138" s="22"/>
      <c r="D138" s="22"/>
      <c r="E138" s="22"/>
      <c r="G138" s="22"/>
      <c r="H138" s="22"/>
      <c r="I138" s="22"/>
      <c r="J138" s="22"/>
      <c r="L138" s="22"/>
      <c r="M138" s="22"/>
      <c r="N138" s="22"/>
      <c r="O138" s="22"/>
    </row>
    <row r="139" spans="2:15" s="20" customFormat="1" x14ac:dyDescent="0.2">
      <c r="B139" s="22"/>
      <c r="C139" s="22"/>
      <c r="D139" s="22"/>
      <c r="E139" s="22"/>
      <c r="G139" s="22"/>
      <c r="H139" s="22"/>
      <c r="I139" s="22"/>
      <c r="J139" s="22"/>
      <c r="L139" s="22"/>
      <c r="M139" s="22"/>
      <c r="N139" s="22"/>
      <c r="O139" s="22"/>
    </row>
    <row r="140" spans="2:15" s="20" customFormat="1" x14ac:dyDescent="0.2">
      <c r="B140" s="22"/>
      <c r="C140" s="22"/>
      <c r="D140" s="22"/>
      <c r="E140" s="22"/>
      <c r="G140" s="22"/>
      <c r="H140" s="22"/>
      <c r="I140" s="22"/>
      <c r="J140" s="22"/>
      <c r="L140" s="22"/>
      <c r="M140" s="22"/>
      <c r="N140" s="22"/>
      <c r="O140" s="22"/>
    </row>
    <row r="141" spans="2:15" s="20" customFormat="1" x14ac:dyDescent="0.2">
      <c r="B141" s="22"/>
      <c r="C141" s="22"/>
      <c r="D141" s="22"/>
      <c r="E141" s="22"/>
      <c r="G141" s="22"/>
      <c r="H141" s="22"/>
      <c r="I141" s="22"/>
      <c r="J141" s="22"/>
      <c r="L141" s="22"/>
      <c r="M141" s="22"/>
      <c r="N141" s="22"/>
      <c r="O141" s="22"/>
    </row>
    <row r="142" spans="2:15" s="20" customFormat="1" x14ac:dyDescent="0.2">
      <c r="B142" s="22"/>
      <c r="C142" s="22"/>
      <c r="D142" s="22"/>
      <c r="E142" s="22"/>
      <c r="G142" s="22"/>
      <c r="H142" s="22"/>
      <c r="I142" s="22"/>
      <c r="J142" s="22"/>
      <c r="L142" s="22"/>
      <c r="M142" s="22"/>
      <c r="N142" s="22"/>
      <c r="O142" s="22"/>
    </row>
    <row r="143" spans="2:15" s="20" customFormat="1" x14ac:dyDescent="0.2">
      <c r="B143" s="22"/>
      <c r="C143" s="22"/>
      <c r="D143" s="22"/>
      <c r="E143" s="22"/>
      <c r="G143" s="22"/>
      <c r="H143" s="22"/>
      <c r="I143" s="22"/>
      <c r="J143" s="22"/>
      <c r="L143" s="22"/>
      <c r="M143" s="22"/>
      <c r="N143" s="22"/>
      <c r="O143" s="22"/>
    </row>
    <row r="144" spans="2:15" s="20" customFormat="1" x14ac:dyDescent="0.2">
      <c r="B144" s="22"/>
      <c r="C144" s="22"/>
      <c r="D144" s="22"/>
      <c r="E144" s="22"/>
      <c r="G144" s="22"/>
      <c r="H144" s="22"/>
      <c r="I144" s="22"/>
      <c r="J144" s="22"/>
      <c r="L144" s="22"/>
      <c r="M144" s="22"/>
      <c r="N144" s="22"/>
      <c r="O144" s="22"/>
    </row>
    <row r="145" spans="2:15" s="20" customFormat="1" x14ac:dyDescent="0.2">
      <c r="B145" s="22"/>
      <c r="C145" s="22"/>
      <c r="D145" s="22"/>
      <c r="E145" s="22"/>
      <c r="G145" s="22"/>
      <c r="H145" s="22"/>
      <c r="I145" s="22"/>
      <c r="J145" s="22"/>
      <c r="L145" s="22"/>
      <c r="M145" s="22"/>
      <c r="N145" s="22"/>
      <c r="O145" s="22"/>
    </row>
    <row r="146" spans="2:15" s="20" customFormat="1" x14ac:dyDescent="0.2">
      <c r="B146" s="22"/>
      <c r="C146" s="22"/>
      <c r="D146" s="22"/>
      <c r="E146" s="22"/>
      <c r="G146" s="22"/>
      <c r="H146" s="22"/>
      <c r="I146" s="22"/>
      <c r="J146" s="22"/>
      <c r="L146" s="22"/>
      <c r="M146" s="22"/>
      <c r="N146" s="22"/>
      <c r="O146" s="22"/>
    </row>
    <row r="147" spans="2:15" s="20" customFormat="1" x14ac:dyDescent="0.2">
      <c r="B147" s="22"/>
      <c r="C147" s="22"/>
      <c r="D147" s="22"/>
      <c r="E147" s="22"/>
      <c r="G147" s="22"/>
      <c r="H147" s="22"/>
      <c r="I147" s="22"/>
      <c r="J147" s="22"/>
      <c r="L147" s="22"/>
      <c r="M147" s="22"/>
      <c r="N147" s="22"/>
      <c r="O147" s="22"/>
    </row>
    <row r="148" spans="2:15" s="20" customFormat="1" x14ac:dyDescent="0.2">
      <c r="B148" s="22"/>
      <c r="C148" s="22"/>
      <c r="D148" s="22"/>
      <c r="E148" s="22"/>
      <c r="G148" s="22"/>
      <c r="H148" s="22"/>
      <c r="I148" s="22"/>
      <c r="J148" s="22"/>
      <c r="L148" s="22"/>
      <c r="M148" s="22"/>
      <c r="N148" s="22"/>
      <c r="O148" s="22"/>
    </row>
    <row r="149" spans="2:15" s="20" customFormat="1" x14ac:dyDescent="0.2">
      <c r="B149" s="22"/>
      <c r="C149" s="22"/>
      <c r="D149" s="22"/>
      <c r="E149" s="22"/>
      <c r="G149" s="22"/>
      <c r="H149" s="22"/>
      <c r="I149" s="22"/>
      <c r="J149" s="22"/>
      <c r="L149" s="22"/>
      <c r="M149" s="22"/>
      <c r="N149" s="22"/>
      <c r="O149" s="22"/>
    </row>
    <row r="150" spans="2:15" s="20" customFormat="1" x14ac:dyDescent="0.2">
      <c r="B150" s="22"/>
      <c r="C150" s="22"/>
      <c r="D150" s="22"/>
      <c r="E150" s="22"/>
      <c r="G150" s="22"/>
      <c r="H150" s="22"/>
      <c r="I150" s="22"/>
      <c r="J150" s="22"/>
      <c r="L150" s="22"/>
      <c r="M150" s="22"/>
      <c r="N150" s="22"/>
      <c r="O150" s="22"/>
    </row>
    <row r="151" spans="2:15" s="20" customFormat="1" x14ac:dyDescent="0.2">
      <c r="B151" s="22"/>
      <c r="C151" s="22"/>
      <c r="D151" s="22"/>
      <c r="E151" s="22"/>
      <c r="G151" s="22"/>
      <c r="H151" s="22"/>
      <c r="I151" s="22"/>
      <c r="J151" s="22"/>
      <c r="L151" s="22"/>
      <c r="M151" s="22"/>
      <c r="N151" s="22"/>
      <c r="O151" s="22"/>
    </row>
    <row r="152" spans="2:15" s="20" customFormat="1" x14ac:dyDescent="0.2">
      <c r="B152" s="22"/>
      <c r="C152" s="22"/>
      <c r="D152" s="22"/>
      <c r="E152" s="22"/>
      <c r="G152" s="22"/>
      <c r="H152" s="22"/>
      <c r="I152" s="22"/>
      <c r="J152" s="22"/>
      <c r="L152" s="22"/>
      <c r="M152" s="22"/>
      <c r="N152" s="22"/>
      <c r="O152" s="22"/>
    </row>
    <row r="153" spans="2:15" s="20" customFormat="1" x14ac:dyDescent="0.2">
      <c r="B153" s="22"/>
      <c r="C153" s="22"/>
      <c r="D153" s="22"/>
      <c r="E153" s="22"/>
      <c r="G153" s="22"/>
      <c r="H153" s="22"/>
      <c r="I153" s="22"/>
      <c r="J153" s="22"/>
      <c r="L153" s="22"/>
      <c r="M153" s="22"/>
      <c r="N153" s="22"/>
      <c r="O153" s="22"/>
    </row>
    <row r="154" spans="2:15" s="20" customFormat="1" x14ac:dyDescent="0.2">
      <c r="B154" s="22"/>
      <c r="C154" s="22"/>
      <c r="D154" s="22"/>
      <c r="E154" s="22"/>
      <c r="G154" s="22"/>
      <c r="H154" s="22"/>
      <c r="I154" s="22"/>
      <c r="J154" s="22"/>
      <c r="L154" s="22"/>
      <c r="M154" s="22"/>
      <c r="N154" s="22"/>
      <c r="O154" s="22"/>
    </row>
    <row r="155" spans="2:15" s="20" customFormat="1" x14ac:dyDescent="0.2">
      <c r="B155" s="22"/>
      <c r="C155" s="22"/>
      <c r="D155" s="22"/>
      <c r="E155" s="22"/>
      <c r="G155" s="22"/>
      <c r="H155" s="22"/>
      <c r="I155" s="22"/>
      <c r="J155" s="22"/>
      <c r="L155" s="22"/>
      <c r="M155" s="22"/>
      <c r="N155" s="22"/>
      <c r="O155" s="22"/>
    </row>
    <row r="156" spans="2:15" s="20" customFormat="1" x14ac:dyDescent="0.2">
      <c r="B156" s="22"/>
      <c r="C156" s="22"/>
      <c r="D156" s="22"/>
      <c r="E156" s="22"/>
      <c r="G156" s="22"/>
      <c r="H156" s="22"/>
      <c r="I156" s="22"/>
      <c r="J156" s="22"/>
      <c r="L156" s="22"/>
      <c r="M156" s="22"/>
      <c r="N156" s="22"/>
      <c r="O156" s="22"/>
    </row>
    <row r="157" spans="2:15" s="20" customFormat="1" x14ac:dyDescent="0.2">
      <c r="B157" s="22"/>
      <c r="C157" s="22"/>
      <c r="D157" s="22"/>
      <c r="E157" s="22"/>
      <c r="G157" s="22"/>
      <c r="H157" s="22"/>
      <c r="I157" s="22"/>
      <c r="J157" s="22"/>
      <c r="L157" s="22"/>
      <c r="M157" s="22"/>
      <c r="N157" s="22"/>
      <c r="O157" s="22"/>
    </row>
    <row r="158" spans="2:15" s="20" customFormat="1" x14ac:dyDescent="0.2">
      <c r="B158" s="22"/>
      <c r="C158" s="22"/>
      <c r="D158" s="22"/>
      <c r="E158" s="22"/>
      <c r="G158" s="22"/>
      <c r="H158" s="22"/>
      <c r="I158" s="22"/>
      <c r="J158" s="22"/>
      <c r="L158" s="22"/>
      <c r="M158" s="22"/>
      <c r="N158" s="22"/>
      <c r="O158" s="22"/>
    </row>
    <row r="159" spans="2:15" s="20" customFormat="1" x14ac:dyDescent="0.2">
      <c r="B159" s="22"/>
      <c r="C159" s="22"/>
      <c r="D159" s="22"/>
      <c r="E159" s="22"/>
      <c r="G159" s="22"/>
      <c r="H159" s="22"/>
      <c r="I159" s="22"/>
      <c r="J159" s="22"/>
      <c r="L159" s="22"/>
      <c r="M159" s="22"/>
      <c r="N159" s="22"/>
      <c r="O159" s="22"/>
    </row>
    <row r="160" spans="2:15" s="20" customFormat="1" x14ac:dyDescent="0.2">
      <c r="B160" s="22"/>
      <c r="C160" s="22"/>
      <c r="D160" s="22"/>
      <c r="E160" s="22"/>
      <c r="G160" s="22"/>
      <c r="H160" s="22"/>
      <c r="I160" s="22"/>
      <c r="J160" s="22"/>
      <c r="L160" s="22"/>
      <c r="M160" s="22"/>
      <c r="N160" s="22"/>
      <c r="O160" s="22"/>
    </row>
    <row r="161" spans="2:15" s="20" customFormat="1" x14ac:dyDescent="0.2">
      <c r="B161" s="22"/>
      <c r="C161" s="22"/>
      <c r="D161" s="22"/>
      <c r="E161" s="22"/>
      <c r="G161" s="22"/>
      <c r="H161" s="22"/>
      <c r="I161" s="22"/>
      <c r="J161" s="22"/>
      <c r="L161" s="22"/>
      <c r="M161" s="22"/>
      <c r="N161" s="22"/>
      <c r="O161" s="22"/>
    </row>
    <row r="162" spans="2:15" s="20" customFormat="1" x14ac:dyDescent="0.2">
      <c r="B162" s="22"/>
      <c r="C162" s="22"/>
      <c r="D162" s="22"/>
      <c r="E162" s="22"/>
      <c r="G162" s="22"/>
      <c r="H162" s="22"/>
      <c r="I162" s="22"/>
      <c r="J162" s="22"/>
      <c r="L162" s="22"/>
      <c r="M162" s="22"/>
      <c r="N162" s="22"/>
      <c r="O162" s="22"/>
    </row>
    <row r="163" spans="2:15" s="20" customFormat="1" x14ac:dyDescent="0.2">
      <c r="B163" s="22"/>
      <c r="C163" s="22"/>
      <c r="D163" s="22"/>
      <c r="E163" s="22"/>
      <c r="G163" s="22"/>
      <c r="H163" s="22"/>
      <c r="I163" s="22"/>
      <c r="J163" s="22"/>
      <c r="L163" s="22"/>
      <c r="M163" s="22"/>
      <c r="N163" s="22"/>
      <c r="O163" s="22"/>
    </row>
    <row r="164" spans="2:15" s="20" customFormat="1" x14ac:dyDescent="0.2">
      <c r="B164" s="22"/>
      <c r="C164" s="22"/>
      <c r="D164" s="22"/>
      <c r="E164" s="22"/>
      <c r="G164" s="22"/>
      <c r="H164" s="22"/>
      <c r="I164" s="22"/>
      <c r="J164" s="22"/>
      <c r="L164" s="22"/>
      <c r="M164" s="22"/>
      <c r="N164" s="22"/>
      <c r="O164" s="22"/>
    </row>
  </sheetData>
  <mergeCells count="9">
    <mergeCell ref="C35:F35"/>
    <mergeCell ref="C63:F63"/>
    <mergeCell ref="C7:F7"/>
    <mergeCell ref="M63:P63"/>
    <mergeCell ref="M7:P7"/>
    <mergeCell ref="H7:K7"/>
    <mergeCell ref="H63:K63"/>
    <mergeCell ref="H35:K35"/>
    <mergeCell ref="M35:P35"/>
  </mergeCells>
  <pageMargins left="0.43" right="0.43" top="0.39" bottom="0.51181102362204722" header="0.51181102362204722" footer="0.51181102362204722"/>
  <pageSetup paperSize="9" orientation="landscape" horizontalDpi="4294967295" verticalDpi="300" r:id="rId1"/>
  <headerFooter alignWithMargins="0">
    <oddFooter>&amp;L&amp;"Arial,Regular"&amp;10&amp;K000000Do użytku wewnętrznego / Internal use (C2)</oddFooter>
    <evenFooter>&amp;L&amp;"Arial,Regular"&amp;10&amp;K000000Do użytku wewnętrznego / Internal use (C2)</evenFooter>
    <firstFooter>&amp;L&amp;"Arial,Regular"&amp;10&amp;K000000Do użytku wewnętrznego / Internal use (C2)</first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01618b0-e416-44c4-bdda-3d6530717e38" origin="userSelected">
  <element uid="f9b62fce-670f-4368-8ce5-16e68107b48c" value=""/>
</sisl>
</file>

<file path=customXml/itemProps1.xml><?xml version="1.0" encoding="utf-8"?>
<ds:datastoreItem xmlns:ds="http://schemas.openxmlformats.org/officeDocument/2006/customXml" ds:itemID="{1276492A-8C16-4682-92B6-73F93852721F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summary_07 2026</vt:lpstr>
      <vt:lpstr>szacunek rynku_07 2026</vt:lpstr>
    </vt:vector>
  </TitlesOfParts>
  <Company>Europejski Fundusz Leasingowy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Pruchnik(Pacześniak)</dc:creator>
  <cp:keywords/>
  <cp:lastModifiedBy>Magdalena Gulczyńska</cp:lastModifiedBy>
  <dcterms:created xsi:type="dcterms:W3CDTF">2025-01-15T14:40:47Z</dcterms:created>
  <dcterms:modified xsi:type="dcterms:W3CDTF">2026-08-13T14:49:53Z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9842fc8e-bff5-45f5-8348-cba4c6ff671c</vt:lpwstr>
  </property>
  <property fmtid="{D5CDD505-2E9C-101B-9397-08002B2CF9AE}" pid="3" name="bjSaver">
    <vt:lpwstr>bDXaITgqOJDmJMaoqiRkQmeQSfQ8F/0u</vt:lpwstr>
  </property>
  <property fmtid="{D5CDD505-2E9C-101B-9397-08002B2CF9AE}" pid="4" name="bjClsUserRVM">
    <vt:lpwstr>[]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policy="b01618b0-e416-44c4-bdda-3d6530717e38" origin="userSelected" xmlns="http://www.boldonj</vt:lpwstr>
  </property>
  <property fmtid="{D5CDD505-2E9C-101B-9397-08002B2CF9AE}" pid="6" name="bjDocumentLabelXML-0">
    <vt:lpwstr>ames.com/2008/01/sie/internal/label"&gt;&lt;element uid="f9b62fce-670f-4368-8ce5-16e68107b48c" value="" /&gt;&lt;/sisl&gt;</vt:lpwstr>
  </property>
  <property fmtid="{D5CDD505-2E9C-101B-9397-08002B2CF9AE}" pid="7" name="bjDocumentSecurityLabel">
    <vt:lpwstr>Klasyfikacja: Publiczne / Public (C0)</vt:lpwstr>
  </property>
  <property fmtid="{D5CDD505-2E9C-101B-9397-08002B2CF9AE}" pid="8" name="bjpmDocIH">
    <vt:lpwstr>nDinZHq97eGifm0GHPEfvaPXhYSfxCWp</vt:lpwstr>
  </property>
</Properties>
</file>