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malgo\OneDrive\Dokumenty\STATYSTYKA\2021\styczeń\"/>
    </mc:Choice>
  </mc:AlternateContent>
  <xr:revisionPtr revIDLastSave="0" documentId="8_{34B9EAEA-A643-4A2C-B485-B89489B9646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l" sheetId="2" r:id="rId1"/>
    <sheet name="Eng" sheetId="1" r:id="rId2"/>
  </sheets>
  <externalReferences>
    <externalReference r:id="rId3"/>
  </externalReferences>
  <definedNames>
    <definedName name="bi" localSheetId="1">'[1]Dane Le+IL'!#REF!</definedName>
    <definedName name="bi" localSheetId="0">'[1]Dane Le+IL'!#REF!</definedName>
    <definedName name="bi">'[1]Dane Le+IL'!#REF!</definedName>
    <definedName name="Excel_BuiltIn_Print_Area_2" localSheetId="1">#REF!</definedName>
    <definedName name="Excel_BuiltIn_Print_Area_2" localSheetId="0">#REF!</definedName>
    <definedName name="Excel_BuiltIn_Print_Area_2">#REF!</definedName>
    <definedName name="Excel_BuiltIn_Print_Area_4" localSheetId="1">#REF!</definedName>
    <definedName name="Excel_BuiltIn_Print_Area_4" localSheetId="0">#REF!</definedName>
    <definedName name="Excel_BuiltIn_Print_Area_4">#REF!</definedName>
    <definedName name="_xlnm.Print_Area" localSheetId="1">Eng!$A$1:$K$45</definedName>
    <definedName name="_xlnm.Print_Area" localSheetId="0">Pl!$A$1:$K$45</definedName>
    <definedName name="v" localSheetId="1">#REF!</definedName>
    <definedName name="v" localSheetId="0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6" i="2" l="1"/>
  <c r="A65" i="2"/>
  <c r="A64" i="2"/>
  <c r="A63" i="2"/>
  <c r="A62" i="2"/>
  <c r="A61" i="2"/>
  <c r="A60" i="2"/>
  <c r="A59" i="2"/>
  <c r="G59" i="2" s="1"/>
  <c r="A58" i="2"/>
  <c r="A57" i="2"/>
  <c r="A56" i="2"/>
  <c r="A55" i="2"/>
  <c r="A54" i="2"/>
  <c r="A43" i="2"/>
  <c r="A42" i="2"/>
  <c r="A41" i="2"/>
  <c r="A40" i="2"/>
  <c r="A39" i="2"/>
  <c r="A38" i="2"/>
  <c r="A37" i="2"/>
  <c r="A36" i="2"/>
  <c r="G36" i="2" s="1"/>
  <c r="A35" i="2"/>
  <c r="A34" i="2"/>
  <c r="A33" i="2"/>
  <c r="A32" i="2"/>
  <c r="A31" i="2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5" i="1"/>
  <c r="M68" i="2"/>
  <c r="O66" i="2"/>
  <c r="N66" i="2"/>
  <c r="Q66" i="2" s="1"/>
  <c r="K66" i="2"/>
  <c r="E66" i="2"/>
  <c r="G66" i="2"/>
  <c r="O65" i="2"/>
  <c r="N65" i="2"/>
  <c r="Q65" i="2" s="1"/>
  <c r="K65" i="2"/>
  <c r="E65" i="2"/>
  <c r="G65" i="2"/>
  <c r="O64" i="2"/>
  <c r="N64" i="2"/>
  <c r="Q64" i="2" s="1"/>
  <c r="M64" i="2"/>
  <c r="K64" i="2"/>
  <c r="E64" i="2"/>
  <c r="G64" i="2"/>
  <c r="O63" i="2"/>
  <c r="N63" i="2"/>
  <c r="Q63" i="2" s="1"/>
  <c r="K63" i="2"/>
  <c r="E63" i="2"/>
  <c r="G63" i="2"/>
  <c r="O62" i="2"/>
  <c r="N62" i="2"/>
  <c r="Q62" i="2" s="1"/>
  <c r="K62" i="2"/>
  <c r="E62" i="2"/>
  <c r="G62" i="2"/>
  <c r="O61" i="2"/>
  <c r="N61" i="2"/>
  <c r="Q61" i="2" s="1"/>
  <c r="K61" i="2"/>
  <c r="E61" i="2"/>
  <c r="G61" i="2"/>
  <c r="O60" i="2"/>
  <c r="N60" i="2"/>
  <c r="Q60" i="2" s="1"/>
  <c r="M60" i="2"/>
  <c r="K60" i="2"/>
  <c r="E60" i="2"/>
  <c r="G60" i="2"/>
  <c r="O59" i="2"/>
  <c r="N59" i="2"/>
  <c r="Q59" i="2" s="1"/>
  <c r="K59" i="2"/>
  <c r="E59" i="2"/>
  <c r="O58" i="2"/>
  <c r="N58" i="2"/>
  <c r="N54" i="2" s="1"/>
  <c r="K58" i="2"/>
  <c r="E58" i="2"/>
  <c r="G58" i="2"/>
  <c r="O57" i="2"/>
  <c r="N57" i="2"/>
  <c r="Q57" i="2" s="1"/>
  <c r="K57" i="2"/>
  <c r="I57" i="2"/>
  <c r="H57" i="2"/>
  <c r="C57" i="2"/>
  <c r="B57" i="2"/>
  <c r="E57" i="2" s="1"/>
  <c r="G57" i="2"/>
  <c r="Q56" i="2"/>
  <c r="O56" i="2"/>
  <c r="N56" i="2"/>
  <c r="K56" i="2"/>
  <c r="E56" i="2"/>
  <c r="M56" i="2"/>
  <c r="Q55" i="2"/>
  <c r="O55" i="2"/>
  <c r="N55" i="2"/>
  <c r="K55" i="2"/>
  <c r="E55" i="2"/>
  <c r="M55" i="2"/>
  <c r="O54" i="2"/>
  <c r="O68" i="2" s="1"/>
  <c r="I54" i="2"/>
  <c r="I68" i="2" s="1"/>
  <c r="H54" i="2"/>
  <c r="K54" i="2" s="1"/>
  <c r="G54" i="2"/>
  <c r="C54" i="2"/>
  <c r="C68" i="2" s="1"/>
  <c r="B54" i="2"/>
  <c r="E54" i="2" s="1"/>
  <c r="M54" i="2"/>
  <c r="Q53" i="2"/>
  <c r="O53" i="2"/>
  <c r="N53" i="2"/>
  <c r="K53" i="2"/>
  <c r="I53" i="2"/>
  <c r="H53" i="2"/>
  <c r="E53" i="2"/>
  <c r="C53" i="2"/>
  <c r="B53" i="2"/>
  <c r="N50" i="2"/>
  <c r="H50" i="2"/>
  <c r="B50" i="2"/>
  <c r="G45" i="2"/>
  <c r="M45" i="2"/>
  <c r="O43" i="2"/>
  <c r="N43" i="2"/>
  <c r="Q43" i="2" s="1"/>
  <c r="M43" i="2"/>
  <c r="K43" i="2"/>
  <c r="E43" i="2"/>
  <c r="G43" i="2"/>
  <c r="O42" i="2"/>
  <c r="N42" i="2"/>
  <c r="Q42" i="2" s="1"/>
  <c r="M42" i="2"/>
  <c r="K42" i="2"/>
  <c r="E42" i="2"/>
  <c r="G42" i="2"/>
  <c r="O41" i="2"/>
  <c r="N41" i="2"/>
  <c r="Q41" i="2" s="1"/>
  <c r="M41" i="2"/>
  <c r="K41" i="2"/>
  <c r="E41" i="2"/>
  <c r="G41" i="2"/>
  <c r="O40" i="2"/>
  <c r="N40" i="2"/>
  <c r="Q40" i="2" s="1"/>
  <c r="K40" i="2"/>
  <c r="E40" i="2"/>
  <c r="G40" i="2"/>
  <c r="O39" i="2"/>
  <c r="N39" i="2"/>
  <c r="Q39" i="2" s="1"/>
  <c r="M39" i="2"/>
  <c r="K39" i="2"/>
  <c r="E39" i="2"/>
  <c r="G39" i="2"/>
  <c r="O38" i="2"/>
  <c r="N38" i="2"/>
  <c r="Q38" i="2" s="1"/>
  <c r="M38" i="2"/>
  <c r="K38" i="2"/>
  <c r="E38" i="2"/>
  <c r="G38" i="2"/>
  <c r="O37" i="2"/>
  <c r="N37" i="2"/>
  <c r="Q37" i="2" s="1"/>
  <c r="M37" i="2"/>
  <c r="K37" i="2"/>
  <c r="E37" i="2"/>
  <c r="G37" i="2"/>
  <c r="O36" i="2"/>
  <c r="N36" i="2"/>
  <c r="Q36" i="2" s="1"/>
  <c r="K36" i="2"/>
  <c r="E36" i="2"/>
  <c r="O35" i="2"/>
  <c r="N35" i="2"/>
  <c r="N31" i="2" s="1"/>
  <c r="K35" i="2"/>
  <c r="E35" i="2"/>
  <c r="G35" i="2"/>
  <c r="O34" i="2"/>
  <c r="N34" i="2"/>
  <c r="Q34" i="2" s="1"/>
  <c r="I34" i="2"/>
  <c r="H34" i="2"/>
  <c r="K34" i="2" s="1"/>
  <c r="C34" i="2"/>
  <c r="B34" i="2"/>
  <c r="E34" i="2" s="1"/>
  <c r="M34" i="2"/>
  <c r="O33" i="2"/>
  <c r="N33" i="2"/>
  <c r="Q33" i="2" s="1"/>
  <c r="K33" i="2"/>
  <c r="E33" i="2"/>
  <c r="M33" i="2"/>
  <c r="O32" i="2"/>
  <c r="N32" i="2"/>
  <c r="Q32" i="2" s="1"/>
  <c r="K32" i="2"/>
  <c r="E32" i="2"/>
  <c r="M32" i="2"/>
  <c r="O31" i="2"/>
  <c r="O45" i="2" s="1"/>
  <c r="I31" i="2"/>
  <c r="I45" i="2" s="1"/>
  <c r="H31" i="2"/>
  <c r="H45" i="2" s="1"/>
  <c r="K45" i="2" s="1"/>
  <c r="C31" i="2"/>
  <c r="C45" i="2" s="1"/>
  <c r="B31" i="2"/>
  <c r="E31" i="2" s="1"/>
  <c r="M31" i="2"/>
  <c r="Q30" i="2"/>
  <c r="O30" i="2"/>
  <c r="N30" i="2"/>
  <c r="K30" i="2"/>
  <c r="I30" i="2"/>
  <c r="H30" i="2"/>
  <c r="E30" i="2"/>
  <c r="C30" i="2"/>
  <c r="B30" i="2"/>
  <c r="N27" i="2"/>
  <c r="H27" i="2"/>
  <c r="B27" i="2"/>
  <c r="M23" i="2"/>
  <c r="H23" i="2"/>
  <c r="K23" i="2" s="1"/>
  <c r="G23" i="2"/>
  <c r="Q21" i="2"/>
  <c r="O21" i="2"/>
  <c r="N21" i="2"/>
  <c r="M21" i="2"/>
  <c r="K21" i="2"/>
  <c r="G21" i="2"/>
  <c r="E21" i="2"/>
  <c r="O20" i="2"/>
  <c r="N20" i="2"/>
  <c r="Q20" i="2" s="1"/>
  <c r="M20" i="2"/>
  <c r="K20" i="2"/>
  <c r="G20" i="2"/>
  <c r="E20" i="2"/>
  <c r="O19" i="2"/>
  <c r="N19" i="2"/>
  <c r="Q19" i="2" s="1"/>
  <c r="M19" i="2"/>
  <c r="K19" i="2"/>
  <c r="G19" i="2"/>
  <c r="E19" i="2"/>
  <c r="O18" i="2"/>
  <c r="N18" i="2"/>
  <c r="Q18" i="2" s="1"/>
  <c r="M18" i="2"/>
  <c r="K18" i="2"/>
  <c r="G18" i="2"/>
  <c r="E18" i="2"/>
  <c r="Q17" i="2"/>
  <c r="O17" i="2"/>
  <c r="N17" i="2"/>
  <c r="M17" i="2"/>
  <c r="K17" i="2"/>
  <c r="G17" i="2"/>
  <c r="E17" i="2"/>
  <c r="O16" i="2"/>
  <c r="Q16" i="2" s="1"/>
  <c r="N16" i="2"/>
  <c r="M16" i="2"/>
  <c r="K16" i="2"/>
  <c r="G16" i="2"/>
  <c r="E16" i="2"/>
  <c r="O15" i="2"/>
  <c r="N15" i="2"/>
  <c r="Q15" i="2" s="1"/>
  <c r="M15" i="2"/>
  <c r="K15" i="2"/>
  <c r="G15" i="2"/>
  <c r="E15" i="2"/>
  <c r="O14" i="2"/>
  <c r="N14" i="2"/>
  <c r="N12" i="2" s="1"/>
  <c r="Q12" i="2" s="1"/>
  <c r="M14" i="2"/>
  <c r="K14" i="2"/>
  <c r="G14" i="2"/>
  <c r="E14" i="2"/>
  <c r="O13" i="2"/>
  <c r="O12" i="2" s="1"/>
  <c r="N13" i="2"/>
  <c r="M13" i="2"/>
  <c r="K13" i="2"/>
  <c r="G13" i="2"/>
  <c r="E13" i="2"/>
  <c r="M12" i="2"/>
  <c r="I12" i="2"/>
  <c r="K12" i="2" s="1"/>
  <c r="H12" i="2"/>
  <c r="G12" i="2"/>
  <c r="C12" i="2"/>
  <c r="B12" i="2"/>
  <c r="E12" i="2" s="1"/>
  <c r="O11" i="2"/>
  <c r="O9" i="2" s="1"/>
  <c r="O23" i="2" s="1"/>
  <c r="N11" i="2"/>
  <c r="Q11" i="2" s="1"/>
  <c r="M11" i="2"/>
  <c r="K11" i="2"/>
  <c r="G11" i="2"/>
  <c r="E11" i="2"/>
  <c r="O10" i="2"/>
  <c r="N10" i="2"/>
  <c r="Q10" i="2" s="1"/>
  <c r="M10" i="2"/>
  <c r="K10" i="2"/>
  <c r="G10" i="2"/>
  <c r="E10" i="2"/>
  <c r="M9" i="2"/>
  <c r="K9" i="2"/>
  <c r="I9" i="2"/>
  <c r="I23" i="2" s="1"/>
  <c r="H9" i="2"/>
  <c r="G9" i="2"/>
  <c r="C9" i="2"/>
  <c r="C23" i="2" s="1"/>
  <c r="B9" i="2"/>
  <c r="B23" i="2" s="1"/>
  <c r="M59" i="2" l="1"/>
  <c r="M63" i="2"/>
  <c r="M36" i="2"/>
  <c r="M40" i="2"/>
  <c r="M58" i="2"/>
  <c r="M62" i="2"/>
  <c r="M66" i="2"/>
  <c r="G31" i="2"/>
  <c r="M35" i="2"/>
  <c r="M61" i="2"/>
  <c r="M65" i="2"/>
  <c r="G68" i="2"/>
  <c r="E23" i="2"/>
  <c r="Q54" i="2"/>
  <c r="N68" i="2"/>
  <c r="Q68" i="2" s="1"/>
  <c r="Q31" i="2"/>
  <c r="N45" i="2"/>
  <c r="Q45" i="2" s="1"/>
  <c r="M57" i="2"/>
  <c r="H68" i="2"/>
  <c r="K68" i="2" s="1"/>
  <c r="N9" i="2"/>
  <c r="G32" i="2"/>
  <c r="G33" i="2"/>
  <c r="G55" i="2"/>
  <c r="G56" i="2"/>
  <c r="Q14" i="2"/>
  <c r="K31" i="2"/>
  <c r="Q35" i="2"/>
  <c r="Q58" i="2"/>
  <c r="E9" i="2"/>
  <c r="G34" i="2"/>
  <c r="B45" i="2"/>
  <c r="E45" i="2" s="1"/>
  <c r="B68" i="2"/>
  <c r="E68" i="2" s="1"/>
  <c r="Q13" i="2"/>
  <c r="Q9" i="2" l="1"/>
  <c r="N23" i="2"/>
  <c r="Q23" i="2" s="1"/>
  <c r="B27" i="1"/>
  <c r="N50" i="1"/>
  <c r="I53" i="1"/>
  <c r="K30" i="1"/>
  <c r="O53" i="1"/>
  <c r="G9" i="1"/>
  <c r="M9" i="1"/>
  <c r="E10" i="1"/>
  <c r="O10" i="1"/>
  <c r="G10" i="1"/>
  <c r="K10" i="1"/>
  <c r="I9" i="1"/>
  <c r="I23" i="1" s="1"/>
  <c r="M10" i="1"/>
  <c r="N10" i="1"/>
  <c r="E11" i="1"/>
  <c r="G11" i="1"/>
  <c r="O11" i="1"/>
  <c r="K11" i="1"/>
  <c r="M11" i="1"/>
  <c r="N11" i="1"/>
  <c r="Q11" i="1" s="1"/>
  <c r="G12" i="1"/>
  <c r="M12" i="1"/>
  <c r="E13" i="1"/>
  <c r="G13" i="1"/>
  <c r="H12" i="1"/>
  <c r="M13" i="1"/>
  <c r="N13" i="1"/>
  <c r="O13" i="1"/>
  <c r="E14" i="1"/>
  <c r="C12" i="1"/>
  <c r="G14" i="1"/>
  <c r="K14" i="1"/>
  <c r="I12" i="1"/>
  <c r="M14" i="1"/>
  <c r="E15" i="1"/>
  <c r="G15" i="1"/>
  <c r="K15" i="1"/>
  <c r="M15" i="1"/>
  <c r="O15" i="1"/>
  <c r="E16" i="1"/>
  <c r="G16" i="1"/>
  <c r="K16" i="1"/>
  <c r="M16" i="1"/>
  <c r="N16" i="1"/>
  <c r="O16" i="1"/>
  <c r="E17" i="1"/>
  <c r="G17" i="1"/>
  <c r="K17" i="1"/>
  <c r="O17" i="1"/>
  <c r="M17" i="1"/>
  <c r="E18" i="1"/>
  <c r="O18" i="1"/>
  <c r="G18" i="1"/>
  <c r="K18" i="1"/>
  <c r="M18" i="1"/>
  <c r="N18" i="1"/>
  <c r="Q18" i="1" s="1"/>
  <c r="E19" i="1"/>
  <c r="G19" i="1"/>
  <c r="O19" i="1"/>
  <c r="K19" i="1"/>
  <c r="M19" i="1"/>
  <c r="N19" i="1"/>
  <c r="E20" i="1"/>
  <c r="G20" i="1"/>
  <c r="K20" i="1"/>
  <c r="M20" i="1"/>
  <c r="N20" i="1"/>
  <c r="E21" i="1"/>
  <c r="G21" i="1"/>
  <c r="K21" i="1"/>
  <c r="O21" i="1"/>
  <c r="M21" i="1"/>
  <c r="N21" i="1"/>
  <c r="G23" i="1"/>
  <c r="M23" i="1"/>
  <c r="H27" i="1"/>
  <c r="N27" i="1"/>
  <c r="B30" i="1"/>
  <c r="C30" i="1"/>
  <c r="E30" i="1"/>
  <c r="H30" i="1"/>
  <c r="N30" i="1"/>
  <c r="O30" i="1"/>
  <c r="Q30" i="1"/>
  <c r="G31" i="1"/>
  <c r="E32" i="1"/>
  <c r="C31" i="1"/>
  <c r="C45" i="1" s="1"/>
  <c r="G32" i="1"/>
  <c r="K32" i="1"/>
  <c r="M32" i="1"/>
  <c r="N32" i="1"/>
  <c r="G33" i="1"/>
  <c r="E33" i="1"/>
  <c r="K33" i="1"/>
  <c r="O33" i="1"/>
  <c r="M34" i="1"/>
  <c r="G34" i="1"/>
  <c r="G35" i="1"/>
  <c r="E35" i="1"/>
  <c r="K35" i="1"/>
  <c r="I34" i="1"/>
  <c r="G36" i="1"/>
  <c r="E36" i="1"/>
  <c r="C34" i="1"/>
  <c r="K36" i="1"/>
  <c r="M36" i="1"/>
  <c r="O36" i="1"/>
  <c r="G37" i="1"/>
  <c r="E37" i="1"/>
  <c r="K37" i="1"/>
  <c r="O37" i="1"/>
  <c r="M37" i="1"/>
  <c r="E38" i="1"/>
  <c r="G38" i="1"/>
  <c r="K38" i="1"/>
  <c r="M38" i="1"/>
  <c r="N38" i="1"/>
  <c r="Q38" i="1" s="1"/>
  <c r="O38" i="1"/>
  <c r="G39" i="1"/>
  <c r="E39" i="1"/>
  <c r="K39" i="1"/>
  <c r="O39" i="1"/>
  <c r="M39" i="1"/>
  <c r="G40" i="1"/>
  <c r="E40" i="1"/>
  <c r="O40" i="1"/>
  <c r="K40" i="1"/>
  <c r="M40" i="1"/>
  <c r="G41" i="1"/>
  <c r="E41" i="1"/>
  <c r="K41" i="1"/>
  <c r="O41" i="1"/>
  <c r="E42" i="1"/>
  <c r="G42" i="1"/>
  <c r="K42" i="1"/>
  <c r="M42" i="1"/>
  <c r="O42" i="1"/>
  <c r="M43" i="1"/>
  <c r="E43" i="1"/>
  <c r="K43" i="1"/>
  <c r="O43" i="1"/>
  <c r="G45" i="1"/>
  <c r="B50" i="1"/>
  <c r="H50" i="1"/>
  <c r="B53" i="1"/>
  <c r="C53" i="1"/>
  <c r="E53" i="1"/>
  <c r="H53" i="1"/>
  <c r="K53" i="1"/>
  <c r="N53" i="1"/>
  <c r="Q53" i="1"/>
  <c r="A54" i="1"/>
  <c r="G54" i="1" s="1"/>
  <c r="A55" i="1"/>
  <c r="M55" i="1" s="1"/>
  <c r="E55" i="1"/>
  <c r="K55" i="1"/>
  <c r="I54" i="1"/>
  <c r="I68" i="1" s="1"/>
  <c r="A56" i="1"/>
  <c r="G56" i="1" s="1"/>
  <c r="E56" i="1"/>
  <c r="C54" i="1"/>
  <c r="C68" i="1" s="1"/>
  <c r="K56" i="1"/>
  <c r="M56" i="1"/>
  <c r="A57" i="1"/>
  <c r="G57" i="1" s="1"/>
  <c r="M57" i="1"/>
  <c r="A58" i="1"/>
  <c r="G58" i="1" s="1"/>
  <c r="E58" i="1"/>
  <c r="C57" i="1"/>
  <c r="K58" i="1"/>
  <c r="M58" i="1"/>
  <c r="N58" i="1"/>
  <c r="O58" i="1"/>
  <c r="A59" i="1"/>
  <c r="M59" i="1" s="1"/>
  <c r="E59" i="1"/>
  <c r="K59" i="1"/>
  <c r="O59" i="1"/>
  <c r="A60" i="1"/>
  <c r="E60" i="1"/>
  <c r="G60" i="1"/>
  <c r="K60" i="1"/>
  <c r="M60" i="1"/>
  <c r="N60" i="1"/>
  <c r="Q60" i="1" s="1"/>
  <c r="O60" i="1"/>
  <c r="A61" i="1"/>
  <c r="G61" i="1" s="1"/>
  <c r="E61" i="1"/>
  <c r="K61" i="1"/>
  <c r="O61" i="1"/>
  <c r="M61" i="1"/>
  <c r="A62" i="1"/>
  <c r="M62" i="1" s="1"/>
  <c r="E62" i="1"/>
  <c r="G62" i="1"/>
  <c r="K62" i="1"/>
  <c r="N62" i="1"/>
  <c r="Q62" i="1" s="1"/>
  <c r="O62" i="1"/>
  <c r="A63" i="1"/>
  <c r="M63" i="1" s="1"/>
  <c r="E63" i="1"/>
  <c r="K63" i="1"/>
  <c r="O63" i="1"/>
  <c r="A64" i="1"/>
  <c r="E64" i="1"/>
  <c r="G64" i="1"/>
  <c r="K64" i="1"/>
  <c r="M64" i="1"/>
  <c r="N64" i="1"/>
  <c r="O64" i="1"/>
  <c r="A65" i="1"/>
  <c r="M65" i="1" s="1"/>
  <c r="E65" i="1"/>
  <c r="K65" i="1"/>
  <c r="O65" i="1"/>
  <c r="A66" i="1"/>
  <c r="G66" i="1" s="1"/>
  <c r="E66" i="1"/>
  <c r="K66" i="1"/>
  <c r="O66" i="1"/>
  <c r="A68" i="1"/>
  <c r="G68" i="1" s="1"/>
  <c r="M54" i="1" l="1"/>
  <c r="M31" i="1"/>
  <c r="Q19" i="1"/>
  <c r="M41" i="1"/>
  <c r="Q16" i="1"/>
  <c r="M66" i="1"/>
  <c r="Q64" i="1"/>
  <c r="Q13" i="1"/>
  <c r="O57" i="1"/>
  <c r="M45" i="1"/>
  <c r="M35" i="1"/>
  <c r="M33" i="1"/>
  <c r="Q58" i="1"/>
  <c r="K12" i="1"/>
  <c r="Q10" i="1"/>
  <c r="Q21" i="1"/>
  <c r="M68" i="1"/>
  <c r="I57" i="1"/>
  <c r="I31" i="1"/>
  <c r="I45" i="1" s="1"/>
  <c r="H9" i="1"/>
  <c r="N42" i="1"/>
  <c r="Q42" i="1" s="1"/>
  <c r="N40" i="1"/>
  <c r="Q40" i="1" s="1"/>
  <c r="N36" i="1"/>
  <c r="Q36" i="1" s="1"/>
  <c r="B34" i="1"/>
  <c r="E34" i="1" s="1"/>
  <c r="G65" i="1"/>
  <c r="G63" i="1"/>
  <c r="G59" i="1"/>
  <c r="G55" i="1"/>
  <c r="G43" i="1"/>
  <c r="O20" i="1"/>
  <c r="Q20" i="1" s="1"/>
  <c r="N15" i="1"/>
  <c r="Q15" i="1" s="1"/>
  <c r="K13" i="1"/>
  <c r="O56" i="1"/>
  <c r="O32" i="1"/>
  <c r="H31" i="1"/>
  <c r="I30" i="1"/>
  <c r="B12" i="1"/>
  <c r="E12" i="1" s="1"/>
  <c r="C9" i="1"/>
  <c r="C23" i="1" s="1"/>
  <c r="N66" i="1"/>
  <c r="Q66" i="1" s="1"/>
  <c r="N56" i="1"/>
  <c r="Q56" i="1" s="1"/>
  <c r="O55" i="1"/>
  <c r="O54" i="1" s="1"/>
  <c r="O68" i="1" s="1"/>
  <c r="O35" i="1"/>
  <c r="O34" i="1" s="1"/>
  <c r="N17" i="1"/>
  <c r="Q17" i="1" s="1"/>
  <c r="O14" i="1"/>
  <c r="O9" i="1" s="1"/>
  <c r="O23" i="1" s="1"/>
  <c r="B9" i="1"/>
  <c r="H57" i="1"/>
  <c r="B54" i="1"/>
  <c r="N65" i="1"/>
  <c r="Q65" i="1" s="1"/>
  <c r="N63" i="1"/>
  <c r="Q63" i="1" s="1"/>
  <c r="N61" i="1"/>
  <c r="Q61" i="1" s="1"/>
  <c r="N59" i="1"/>
  <c r="Q59" i="1" s="1"/>
  <c r="N57" i="1"/>
  <c r="Q57" i="1" s="1"/>
  <c r="B57" i="1"/>
  <c r="E57" i="1" s="1"/>
  <c r="N55" i="1"/>
  <c r="H54" i="1"/>
  <c r="N43" i="1"/>
  <c r="Q43" i="1" s="1"/>
  <c r="N41" i="1"/>
  <c r="Q41" i="1" s="1"/>
  <c r="N39" i="1"/>
  <c r="Q39" i="1" s="1"/>
  <c r="N37" i="1"/>
  <c r="Q37" i="1" s="1"/>
  <c r="N35" i="1"/>
  <c r="N31" i="1" s="1"/>
  <c r="H34" i="1"/>
  <c r="K34" i="1" s="1"/>
  <c r="N33" i="1"/>
  <c r="Q33" i="1" s="1"/>
  <c r="B31" i="1"/>
  <c r="N14" i="1"/>
  <c r="O12" i="1" l="1"/>
  <c r="Q14" i="1"/>
  <c r="N45" i="1"/>
  <c r="B23" i="1"/>
  <c r="E23" i="1" s="1"/>
  <c r="E9" i="1"/>
  <c r="K31" i="1"/>
  <c r="H45" i="1"/>
  <c r="K45" i="1" s="1"/>
  <c r="O31" i="1"/>
  <c r="O45" i="1" s="1"/>
  <c r="H68" i="1"/>
  <c r="K68" i="1" s="1"/>
  <c r="K54" i="1"/>
  <c r="B45" i="1"/>
  <c r="E45" i="1" s="1"/>
  <c r="E31" i="1"/>
  <c r="E54" i="1"/>
  <c r="B68" i="1"/>
  <c r="E68" i="1" s="1"/>
  <c r="N54" i="1"/>
  <c r="Q55" i="1"/>
  <c r="K57" i="1"/>
  <c r="N34" i="1"/>
  <c r="Q34" i="1" s="1"/>
  <c r="Q35" i="1"/>
  <c r="N9" i="1"/>
  <c r="N12" i="1"/>
  <c r="Q12" i="1" s="1"/>
  <c r="Q32" i="1"/>
  <c r="K9" i="1"/>
  <c r="H23" i="1"/>
  <c r="K23" i="1" s="1"/>
  <c r="Q54" i="1" l="1"/>
  <c r="N68" i="1"/>
  <c r="Q68" i="1" s="1"/>
  <c r="N23" i="1"/>
  <c r="Q23" i="1" s="1"/>
  <c r="Q9" i="1"/>
  <c r="Q45" i="1"/>
  <c r="Q31" i="1"/>
</calcChain>
</file>

<file path=xl/sharedStrings.xml><?xml version="1.0" encoding="utf-8"?>
<sst xmlns="http://schemas.openxmlformats.org/spreadsheetml/2006/main" count="66" uniqueCount="51">
  <si>
    <t>Leases + loans</t>
  </si>
  <si>
    <t xml:space="preserve">Loans </t>
  </si>
  <si>
    <t>equipment</t>
  </si>
  <si>
    <t>others</t>
  </si>
  <si>
    <t>ships, aircrafts</t>
  </si>
  <si>
    <t>IT</t>
  </si>
  <si>
    <t>machines</t>
  </si>
  <si>
    <t>buses</t>
  </si>
  <si>
    <t>semi trailers / trailers</t>
  </si>
  <si>
    <t>truck tractors</t>
  </si>
  <si>
    <t>typical trucks</t>
  </si>
  <si>
    <t>heavy vehicles</t>
  </si>
  <si>
    <t>commercial</t>
  </si>
  <si>
    <t>passenger</t>
  </si>
  <si>
    <t>vehicles</t>
  </si>
  <si>
    <t>Leasing</t>
  </si>
  <si>
    <t>I 2022 vs I 2021</t>
  </si>
  <si>
    <t>II 2022 vs II 2021</t>
  </si>
  <si>
    <t>I-II 2022 vs I-II 2021</t>
  </si>
  <si>
    <t>I 2021</t>
  </si>
  <si>
    <t>I 2022</t>
  </si>
  <si>
    <t>I 22 /
I 21</t>
  </si>
  <si>
    <t>II 2021</t>
  </si>
  <si>
    <t>II 2022</t>
  </si>
  <si>
    <t>II 22 /
II 21</t>
  </si>
  <si>
    <t>I-II 2021</t>
  </si>
  <si>
    <t>I-II 2022</t>
  </si>
  <si>
    <t>I-II 22 /
I-II 21</t>
  </si>
  <si>
    <t xml:space="preserve">Polish Leasing Association </t>
  </si>
  <si>
    <t>Market [m PLN] January &amp; February 2022.</t>
  </si>
  <si>
    <t>Leases</t>
  </si>
  <si>
    <t>Warsaw 2022.03.15</t>
  </si>
  <si>
    <t>Związek Polskiego Leasingu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</si>
  <si>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</si>
  <si>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</si>
  <si>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</si>
  <si>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</si>
  <si>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</si>
  <si>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</si>
  <si>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</si>
  <si>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</si>
  <si>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</si>
  <si>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MiU</t>
  </si>
  <si>
    <t>samoloty, statki, kolej</t>
  </si>
  <si>
    <t>Ruchomości ( leasing  )</t>
  </si>
  <si>
    <t>Ruchomości (pożyczki)</t>
  </si>
  <si>
    <t xml:space="preserve">Leasing+ Pożyczki </t>
  </si>
  <si>
    <t>Pożyczki</t>
  </si>
  <si>
    <t>Ruchomości (Leasing+Pożyczki)</t>
  </si>
  <si>
    <t>Warszawa, 2022.03.15</t>
  </si>
  <si>
    <t>Finansowanie rynku - styczeń i luty 2022 ( wartość  netto w mln PLN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</si>
</sst>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entury Gothic"/>
      <family val="2"/>
      <charset val="238"/>
    </font>
    <font>
      <sz val="8"/>
      <name val="Century Gothic"/>
      <family val="2"/>
      <charset val="238"/>
    </font>
    <font>
      <sz val="10"/>
      <name val="Arial CE"/>
      <charset val="238"/>
    </font>
    <font>
      <b/>
      <sz val="10"/>
      <name val="Century Gothic"/>
      <family val="2"/>
      <charset val="238"/>
    </font>
    <font>
      <b/>
      <sz val="8"/>
      <color indexed="45"/>
      <name val="Century Gothic"/>
      <family val="2"/>
      <charset val="238"/>
    </font>
    <font>
      <b/>
      <sz val="12"/>
      <name val="Century Gothic"/>
      <family val="2"/>
      <charset val="238"/>
    </font>
    <font>
      <b/>
      <sz val="8"/>
      <name val="Century Gothic"/>
      <family val="2"/>
      <charset val="238"/>
    </font>
    <font>
      <b/>
      <sz val="11"/>
      <color indexed="8"/>
      <name val="Century Gothic"/>
      <family val="2"/>
      <charset val="238"/>
    </font>
    <font>
      <b/>
      <sz val="12"/>
      <color indexed="8"/>
      <name val="Century Gothic"/>
      <family val="2"/>
      <charset val="238"/>
    </font>
    <font>
      <b/>
      <sz val="14"/>
      <color indexed="8"/>
      <name val="Century Gothic"/>
      <family val="2"/>
      <charset val="238"/>
    </font>
    <font>
      <b/>
      <sz val="14"/>
      <color indexed="8"/>
      <name val="Arial"/>
      <family val="2"/>
      <charset val="238"/>
    </font>
    <font>
      <sz val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2" fillId="0" borderId="0" xfId="2" applyFont="1"/>
    <xf numFmtId="0" fontId="3" fillId="0" borderId="0" xfId="2" applyFont="1"/>
    <xf numFmtId="0" fontId="3" fillId="0" borderId="0" xfId="2" applyFont="1" applyFill="1"/>
    <xf numFmtId="164" fontId="2" fillId="0" borderId="0" xfId="2" applyNumberFormat="1" applyFont="1"/>
    <xf numFmtId="164" fontId="2" fillId="0" borderId="0" xfId="2" applyNumberFormat="1" applyFont="1" applyFill="1"/>
    <xf numFmtId="0" fontId="2" fillId="0" borderId="0" xfId="2" applyFont="1" applyFill="1"/>
    <xf numFmtId="3" fontId="3" fillId="0" borderId="0" xfId="2" applyNumberFormat="1" applyFont="1" applyFill="1" applyAlignment="1">
      <alignment vertical="center"/>
    </xf>
    <xf numFmtId="9" fontId="2" fillId="0" borderId="0" xfId="1" applyFont="1" applyFill="1" applyAlignment="1">
      <alignment vertical="center"/>
    </xf>
    <xf numFmtId="164" fontId="2" fillId="0" borderId="0" xfId="2" applyNumberFormat="1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165" fontId="6" fillId="0" borderId="0" xfId="1" applyNumberFormat="1" applyFont="1" applyFill="1" applyBorder="1" applyAlignment="1">
      <alignment vertical="center"/>
    </xf>
    <xf numFmtId="165" fontId="7" fillId="0" borderId="1" xfId="1" applyNumberFormat="1" applyFont="1" applyFill="1" applyBorder="1" applyAlignment="1">
      <alignment vertical="center"/>
    </xf>
    <xf numFmtId="164" fontId="7" fillId="0" borderId="1" xfId="2" applyNumberFormat="1" applyFont="1" applyFill="1" applyBorder="1" applyAlignment="1">
      <alignment vertical="center"/>
    </xf>
    <xf numFmtId="0" fontId="7" fillId="0" borderId="1" xfId="2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vertical="center"/>
    </xf>
    <xf numFmtId="164" fontId="2" fillId="0" borderId="0" xfId="2" applyNumberFormat="1" applyFont="1" applyFill="1" applyAlignment="1">
      <alignment vertical="center"/>
    </xf>
    <xf numFmtId="165" fontId="3" fillId="0" borderId="1" xfId="1" applyNumberFormat="1" applyFont="1" applyFill="1" applyBorder="1" applyAlignment="1">
      <alignment vertical="center"/>
    </xf>
    <xf numFmtId="164" fontId="2" fillId="0" borderId="1" xfId="2" applyNumberFormat="1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164" fontId="3" fillId="0" borderId="1" xfId="2" applyNumberFormat="1" applyFont="1" applyFill="1" applyBorder="1" applyAlignment="1">
      <alignment horizontal="right" vertical="center"/>
    </xf>
    <xf numFmtId="0" fontId="3" fillId="0" borderId="1" xfId="2" applyFont="1" applyFill="1" applyBorder="1" applyAlignment="1">
      <alignment horizontal="left" vertical="center" indent="1"/>
    </xf>
    <xf numFmtId="0" fontId="3" fillId="0" borderId="1" xfId="2" applyFont="1" applyFill="1" applyBorder="1" applyAlignment="1">
      <alignment horizontal="left" vertical="center" indent="2"/>
    </xf>
    <xf numFmtId="164" fontId="3" fillId="0" borderId="1" xfId="2" applyNumberFormat="1" applyFont="1" applyFill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10" fillId="0" borderId="0" xfId="2" applyFont="1" applyFill="1" applyAlignment="1">
      <alignment vertical="center"/>
    </xf>
    <xf numFmtId="0" fontId="9" fillId="0" borderId="0" xfId="2" applyFont="1" applyFill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9" fillId="0" borderId="0" xfId="2" applyFont="1" applyFill="1" applyAlignment="1">
      <alignment horizontal="center" vertical="center" wrapText="1"/>
    </xf>
    <xf numFmtId="0" fontId="12" fillId="3" borderId="0" xfId="2" applyFont="1" applyFill="1" applyAlignment="1">
      <alignment vertical="center"/>
    </xf>
    <xf numFmtId="0" fontId="1" fillId="3" borderId="0" xfId="2" applyFill="1"/>
    <xf numFmtId="0" fontId="13" fillId="3" borderId="0" xfId="2" applyFont="1" applyFill="1"/>
    <xf numFmtId="0" fontId="14" fillId="3" borderId="0" xfId="2" applyFont="1" applyFill="1" applyAlignment="1">
      <alignment vertical="center"/>
    </xf>
    <xf numFmtId="0" fontId="15" fillId="3" borderId="0" xfId="2" applyFont="1" applyFill="1" applyAlignment="1">
      <alignment vertical="center"/>
    </xf>
    <xf numFmtId="0" fontId="16" fillId="3" borderId="0" xfId="0" applyFont="1" applyFill="1"/>
    <xf numFmtId="0" fontId="17" fillId="3" borderId="0" xfId="2" applyFont="1" applyFill="1"/>
    <xf numFmtId="0" fontId="18" fillId="3" borderId="0" xfId="2" applyFont="1" applyFill="1"/>
    <xf numFmtId="0" fontId="19" fillId="3" borderId="1" xfId="2" applyFont="1" applyFill="1" applyBorder="1" applyAlignment="1">
      <alignment vertical="center"/>
    </xf>
    <xf numFmtId="0" fontId="13" fillId="3" borderId="1" xfId="2" applyFont="1" applyFill="1" applyBorder="1" applyAlignment="1">
      <alignment horizontal="left" vertical="center" indent="1"/>
    </xf>
    <xf numFmtId="0" fontId="13" fillId="3" borderId="1" xfId="2" applyFont="1" applyFill="1" applyBorder="1" applyAlignment="1">
      <alignment horizontal="left" vertical="center" indent="2"/>
    </xf>
    <xf numFmtId="0" fontId="19" fillId="3" borderId="0" xfId="2" applyFont="1" applyFill="1" applyAlignment="1">
      <alignment vertical="center"/>
    </xf>
    <xf numFmtId="0" fontId="19" fillId="3" borderId="3" xfId="2" applyFont="1" applyFill="1" applyBorder="1" applyAlignment="1">
      <alignment vertical="center" wrapText="1"/>
    </xf>
    <xf numFmtId="0" fontId="19" fillId="0" borderId="1" xfId="2" applyFont="1" applyBorder="1" applyAlignment="1">
      <alignment vertical="center"/>
    </xf>
    <xf numFmtId="0" fontId="13" fillId="0" borderId="1" xfId="2" applyFont="1" applyBorder="1" applyAlignment="1">
      <alignment horizontal="left" vertical="center" indent="1"/>
    </xf>
    <xf numFmtId="0" fontId="13" fillId="0" borderId="1" xfId="2" applyFont="1" applyBorder="1" applyAlignment="1">
      <alignment horizontal="left" vertical="center" indent="2"/>
    </xf>
    <xf numFmtId="0" fontId="19" fillId="0" borderId="0" xfId="2" applyFont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</cellXfs>
  <cellStyles count="3">
    <cellStyle name="Normalny" xfId="0" builtinId="0"/>
    <cellStyle name="Normalny_Leasing market at the end of 2005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srtruktura</a:t>
            </a:r>
            <a:r>
              <a:rPr lang="pl-PL" baseline="0"/>
              <a:t> ruchomości</a:t>
            </a:r>
            <a:endParaRPr lang="pl-PL"/>
          </a:p>
          <a:p>
            <a:pPr>
              <a:defRPr/>
            </a:pPr>
            <a:r>
              <a:rPr lang="pl-PL"/>
              <a:t>II 2021 (Leasing)
</a:t>
            </a:r>
          </a:p>
        </c:rich>
      </c:tx>
      <c:layout>
        <c:manualLayout>
          <c:xMode val="edge"/>
          <c:yMode val="edge"/>
          <c:x val="0.19882791458963195"/>
          <c:y val="0.842152323857338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6A4-4A16-BB31-B2F7B94C5BA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6A4-4A16-BB31-B2F7B94C5BA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6A4-4A16-BB31-B2F7B94C5BA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6A4-4A16-BB31-B2F7B94C5BA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6A4-4A16-BB31-B2F7B94C5BA9}"/>
              </c:ext>
            </c:extLst>
          </c:dPt>
          <c:dLbls>
            <c:dLbl>
              <c:idx val="0"/>
              <c:layout>
                <c:manualLayout>
                  <c:x val="0.1453151711138724"/>
                  <c:y val="9.96113836555770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A4-4A16-BB31-B2F7B94C5BA9}"/>
                </c:ext>
              </c:extLst>
            </c:dLbl>
            <c:dLbl>
              <c:idx val="1"/>
              <c:layout>
                <c:manualLayout>
                  <c:x val="-0.17632169386091603"/>
                  <c:y val="3.92826812878756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6A4-4A16-BB31-B2F7B94C5BA9}"/>
                </c:ext>
              </c:extLst>
            </c:dLbl>
            <c:dLbl>
              <c:idx val="2"/>
              <c:layout>
                <c:manualLayout>
                  <c:x val="-0.22977475277097098"/>
                  <c:y val="-7.3053551552129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6A4-4A16-BB31-B2F7B94C5BA9}"/>
                </c:ext>
              </c:extLst>
            </c:dLbl>
            <c:dLbl>
              <c:idx val="3"/>
              <c:layout>
                <c:manualLayout>
                  <c:x val="3.6810426749802769E-2"/>
                  <c:y val="-0.1491623036649214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359601276855228"/>
                      <c:h val="0.125497519616330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26A4-4A16-BB31-B2F7B94C5BA9}"/>
                </c:ext>
              </c:extLst>
            </c:dLbl>
            <c:dLbl>
              <c:idx val="4"/>
              <c:layout>
                <c:manualLayout>
                  <c:x val="0.19331013793383137"/>
                  <c:y val="-7.744458644240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6A4-4A16-BB31-B2F7B94C5BA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(Pl!$A$9,Pl!$A$18:$A$21)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(Pl!$H$9,Pl!$H$18:$H$21)</c:f>
              <c:numCache>
                <c:formatCode>#\ ##0.0</c:formatCode>
                <c:ptCount val="5"/>
                <c:pt idx="0">
                  <c:v>4634.2278850063767</c:v>
                </c:pt>
                <c:pt idx="1">
                  <c:v>1044.9568341371985</c:v>
                </c:pt>
                <c:pt idx="2">
                  <c:v>57.888859562105893</c:v>
                </c:pt>
                <c:pt idx="3">
                  <c:v>83.293774646396301</c:v>
                </c:pt>
                <c:pt idx="4">
                  <c:v>29.765607657973188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6A4-4A16-BB31-B2F7B94C5B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II 2022 (Leasing)
</a:t>
            </a:r>
          </a:p>
        </c:rich>
      </c:tx>
      <c:layout>
        <c:manualLayout>
          <c:xMode val="edge"/>
          <c:yMode val="edge"/>
          <c:x val="0.17164221424105391"/>
          <c:y val="0.86793390663565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763075625608886"/>
          <c:y val="0.31099588161235941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B33-421D-A0A5-8667C6691F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B33-421D-A0A5-8667C6691F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B33-421D-A0A5-8667C6691F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B33-421D-A0A5-8667C6691F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B33-421D-A0A5-8667C6691F33}"/>
              </c:ext>
            </c:extLst>
          </c:dPt>
          <c:dLbls>
            <c:dLbl>
              <c:idx val="0"/>
              <c:layout>
                <c:manualLayout>
                  <c:x val="4.688761985569681E-2"/>
                  <c:y val="5.147225594094203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B33-421D-A0A5-8667C6691F33}"/>
                </c:ext>
              </c:extLst>
            </c:dLbl>
            <c:dLbl>
              <c:idx val="1"/>
              <c:layout>
                <c:manualLayout>
                  <c:x val="-0.17416441681654854"/>
                  <c:y val="-2.90427143082310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B33-421D-A0A5-8667C6691F33}"/>
                </c:ext>
              </c:extLst>
            </c:dLbl>
            <c:dLbl>
              <c:idx val="2"/>
              <c:layout>
                <c:manualLayout>
                  <c:x val="-0.15100054761003798"/>
                  <c:y val="-7.60050163442363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B33-421D-A0A5-8667C6691F33}"/>
                </c:ext>
              </c:extLst>
            </c:dLbl>
            <c:dLbl>
              <c:idx val="3"/>
              <c:layout>
                <c:manualLayout>
                  <c:x val="3.9319781253329557E-2"/>
                  <c:y val="-0.1385285390240058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49147098250869"/>
                      <c:h val="0.125169849852319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B33-421D-A0A5-8667C6691F33}"/>
                </c:ext>
              </c:extLst>
            </c:dLbl>
            <c:dLbl>
              <c:idx val="4"/>
              <c:layout>
                <c:manualLayout>
                  <c:x val="0.17386211625261991"/>
                  <c:y val="-7.182034360587435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B33-421D-A0A5-8667C6691F3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(Pl!$A$9,Pl!$A$18:$A$21)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(Pl!$I$9,Pl!$I$18:$I$21)</c:f>
              <c:numCache>
                <c:formatCode>#\ ##0.0</c:formatCode>
                <c:ptCount val="5"/>
                <c:pt idx="0">
                  <c:v>4069.9740965331525</c:v>
                </c:pt>
                <c:pt idx="1">
                  <c:v>1199.2062261287585</c:v>
                </c:pt>
                <c:pt idx="2">
                  <c:v>76.070541972813501</c:v>
                </c:pt>
                <c:pt idx="3">
                  <c:v>45.71640359773518</c:v>
                </c:pt>
                <c:pt idx="4">
                  <c:v>54.594263263570987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B33-421D-A0A5-8667C6691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ruchomosci </a:t>
            </a:r>
          </a:p>
          <a:p>
            <a:pPr>
              <a:defRPr/>
            </a:pPr>
            <a:r>
              <a:rPr lang="pl-PL"/>
              <a:t>II 2021 (Pożyczki)
</a:t>
            </a:r>
          </a:p>
        </c:rich>
      </c:tx>
      <c:layout>
        <c:manualLayout>
          <c:xMode val="edge"/>
          <c:yMode val="edge"/>
          <c:x val="0.30981150259275253"/>
          <c:y val="0.809954035528831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FE-482E-BA90-A7C773B149B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FE-482E-BA90-A7C773B149B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E-482E-BA90-A7C773B149B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FE-482E-BA90-A7C773B149B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E-482E-BA90-A7C773B149B0}"/>
              </c:ext>
            </c:extLst>
          </c:dPt>
          <c:dLbls>
            <c:dLbl>
              <c:idx val="0"/>
              <c:layout>
                <c:manualLayout>
                  <c:x val="0.15716996153139309"/>
                  <c:y val="-2.418958133194214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FE-482E-BA90-A7C773B149B0}"/>
                </c:ext>
              </c:extLst>
            </c:dLbl>
            <c:dLbl>
              <c:idx val="1"/>
              <c:layout>
                <c:manualLayout>
                  <c:x val="-0.10672088101110802"/>
                  <c:y val="0.1147341729709338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FE-482E-BA90-A7C773B149B0}"/>
                </c:ext>
              </c:extLst>
            </c:dLbl>
            <c:dLbl>
              <c:idx val="2"/>
              <c:layout>
                <c:manualLayout>
                  <c:x val="-0.19689323931111782"/>
                  <c:y val="-5.372669423315580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FE-482E-BA90-A7C773B149B0}"/>
                </c:ext>
              </c:extLst>
            </c:dLbl>
            <c:dLbl>
              <c:idx val="3"/>
              <c:layout>
                <c:manualLayout>
                  <c:x val="-6.5576935934735306E-2"/>
                  <c:y val="-0.1692530339344032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503579600860344"/>
                      <c:h val="0.1259095185521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DAFE-482E-BA90-A7C773B149B0}"/>
                </c:ext>
              </c:extLst>
            </c:dLbl>
            <c:dLbl>
              <c:idx val="4"/>
              <c:layout>
                <c:manualLayout>
                  <c:x val="0.16615595624027005"/>
                  <c:y val="-6.2215921937747408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AFE-482E-BA90-A7C773B149B0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(Pl!$A$31,Pl!$A$40:$A$43)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(Pl!$H$31,Pl!$H$40:$H$43)</c:f>
              <c:numCache>
                <c:formatCode>#\ ##0.0</c:formatCode>
                <c:ptCount val="5"/>
                <c:pt idx="0">
                  <c:v>158.13409380470549</c:v>
                </c:pt>
                <c:pt idx="1">
                  <c:v>441.73092774230793</c:v>
                </c:pt>
                <c:pt idx="2">
                  <c:v>5.2555581353579264</c:v>
                </c:pt>
                <c:pt idx="3">
                  <c:v>17.659102100352094</c:v>
                </c:pt>
                <c:pt idx="4">
                  <c:v>7.9861774226262252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AFE-482E-BA90-A7C773B14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II 2022 (Pożyczki)</a:t>
            </a:r>
          </a:p>
        </c:rich>
      </c:tx>
      <c:layout>
        <c:manualLayout>
          <c:xMode val="edge"/>
          <c:yMode val="edge"/>
          <c:x val="0.23327292539607583"/>
          <c:y val="0.838957467905631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963829416683404"/>
          <c:y val="0.30383884941211614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D6C-41DF-948A-2828681016B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D6C-41DF-948A-2828681016B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D6C-41DF-948A-2828681016B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D6C-41DF-948A-2828681016B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D6C-41DF-948A-2828681016B3}"/>
              </c:ext>
            </c:extLst>
          </c:dPt>
          <c:dLbls>
            <c:dLbl>
              <c:idx val="0"/>
              <c:layout>
                <c:manualLayout>
                  <c:x val="0.12410418716772482"/>
                  <c:y val="8.36498701369901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D6C-41DF-948A-2828681016B3}"/>
                </c:ext>
              </c:extLst>
            </c:dLbl>
            <c:dLbl>
              <c:idx val="1"/>
              <c:layout>
                <c:manualLayout>
                  <c:x val="-6.4237234206195514E-3"/>
                  <c:y val="5.234870445371873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D6C-41DF-948A-2828681016B3}"/>
                </c:ext>
              </c:extLst>
            </c:dLbl>
            <c:dLbl>
              <c:idx val="2"/>
              <c:layout>
                <c:manualLayout>
                  <c:x val="-0.21948809199717692"/>
                  <c:y val="-1.50592979009255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D6C-41DF-948A-2828681016B3}"/>
                </c:ext>
              </c:extLst>
            </c:dLbl>
            <c:dLbl>
              <c:idx val="3"/>
              <c:layout>
                <c:manualLayout>
                  <c:x val="-6.6042029715383893E-2"/>
                  <c:y val="-0.1228900173379111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D6C-41DF-948A-2828681016B3}"/>
                </c:ext>
              </c:extLst>
            </c:dLbl>
            <c:dLbl>
              <c:idx val="4"/>
              <c:layout>
                <c:manualLayout>
                  <c:x val="0.2484963094715899"/>
                  <c:y val="-5.88354341748295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D6C-41DF-948A-2828681016B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(Pl!$A$31,Pl!$A$40:$A$43)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(Pl!$I$31,Pl!$I$40:$I$43)</c:f>
              <c:numCache>
                <c:formatCode>#\ ##0.0</c:formatCode>
                <c:ptCount val="5"/>
                <c:pt idx="0">
                  <c:v>212.40795777723162</c:v>
                </c:pt>
                <c:pt idx="1">
                  <c:v>547.58320209064152</c:v>
                </c:pt>
                <c:pt idx="2">
                  <c:v>15.330804239659313</c:v>
                </c:pt>
                <c:pt idx="3">
                  <c:v>25.748286270464508</c:v>
                </c:pt>
                <c:pt idx="4">
                  <c:v>9.793921040089506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D6C-41DF-948A-282868101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II 2021 (Leasing+Pożyczki)
</a:t>
            </a:r>
          </a:p>
        </c:rich>
      </c:tx>
      <c:layout>
        <c:manualLayout>
          <c:xMode val="edge"/>
          <c:yMode val="edge"/>
          <c:x val="0.12499197492434418"/>
          <c:y val="0.79874345549738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CBA-4747-BBBC-98D9AEB62B9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CBA-4747-BBBC-98D9AEB62B9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CBA-4747-BBBC-98D9AEB62B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BA-4747-BBBC-98D9AEB62B9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CBA-4747-BBBC-98D9AEB62B96}"/>
              </c:ext>
            </c:extLst>
          </c:dPt>
          <c:dLbls>
            <c:dLbl>
              <c:idx val="0"/>
              <c:layout>
                <c:manualLayout>
                  <c:x val="2.2353883861167382E-2"/>
                  <c:y val="4.37648945861018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CBA-4747-BBBC-98D9AEB62B96}"/>
                </c:ext>
              </c:extLst>
            </c:dLbl>
            <c:dLbl>
              <c:idx val="1"/>
              <c:layout>
                <c:manualLayout>
                  <c:x val="-5.26041192961813E-2"/>
                  <c:y val="8.24442946283265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CBA-4747-BBBC-98D9AEB62B96}"/>
                </c:ext>
              </c:extLst>
            </c:dLbl>
            <c:dLbl>
              <c:idx val="2"/>
              <c:layout>
                <c:manualLayout>
                  <c:x val="-0.10913317815605345"/>
                  <c:y val="-2.06974570807484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CBA-4747-BBBC-98D9AEB62B96}"/>
                </c:ext>
              </c:extLst>
            </c:dLbl>
            <c:dLbl>
              <c:idx val="3"/>
              <c:layout>
                <c:manualLayout>
                  <c:x val="2.2889798194202032E-2"/>
                  <c:y val="-3.92148067549532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CBA-4747-BBBC-98D9AEB62B96}"/>
                </c:ext>
              </c:extLst>
            </c:dLbl>
            <c:dLbl>
              <c:idx val="4"/>
              <c:layout>
                <c:manualLayout>
                  <c:x val="0.14690947513684102"/>
                  <c:y val="-1.461724936477741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CBA-4747-BBBC-98D9AEB62B9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(Pl!$A$54,Pl!$A$63:$A$66)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(Pl!$H$54,Pl!$H$63:$H$66)</c:f>
              <c:numCache>
                <c:formatCode>#\ ##0.0</c:formatCode>
                <c:ptCount val="5"/>
                <c:pt idx="0">
                  <c:v>4792.3619788110827</c:v>
                </c:pt>
                <c:pt idx="1">
                  <c:v>1486.6877618795065</c:v>
                </c:pt>
                <c:pt idx="2">
                  <c:v>63.144417697463822</c:v>
                </c:pt>
                <c:pt idx="3">
                  <c:v>100.95287674674839</c:v>
                </c:pt>
                <c:pt idx="4">
                  <c:v>37.751785080599412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CBA-4747-BBBC-98D9AEB62B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ruchopmości</a:t>
            </a:r>
          </a:p>
          <a:p>
            <a:pPr>
              <a:defRPr/>
            </a:pPr>
            <a:r>
              <a:rPr lang="pl-PL"/>
              <a:t>II 2022 (Leasing+ Pozyczki)
</a:t>
            </a:r>
          </a:p>
        </c:rich>
      </c:tx>
      <c:layout>
        <c:manualLayout>
          <c:xMode val="edge"/>
          <c:yMode val="edge"/>
          <c:x val="0.13326767284925878"/>
          <c:y val="0.809735061887438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676016547712644"/>
          <c:y val="0.29661211047806019"/>
          <c:w val="0.51162201602065038"/>
          <c:h val="0.3988073035585998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BF3-4A6A-8EF9-9B76F0F8F72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BF3-4A6A-8EF9-9B76F0F8F72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BF3-4A6A-8EF9-9B76F0F8F72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BF3-4A6A-8EF9-9B76F0F8F72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BF3-4A6A-8EF9-9B76F0F8F726}"/>
              </c:ext>
            </c:extLst>
          </c:dPt>
          <c:dLbls>
            <c:dLbl>
              <c:idx val="0"/>
              <c:layout>
                <c:manualLayout>
                  <c:x val="1.2694337464912721E-2"/>
                  <c:y val="4.829444687301111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BF3-4A6A-8EF9-9B76F0F8F726}"/>
                </c:ext>
              </c:extLst>
            </c:dLbl>
            <c:dLbl>
              <c:idx val="1"/>
              <c:layout>
                <c:manualLayout>
                  <c:x val="-2.3913482109211109E-2"/>
                  <c:y val="1.77925059981736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BF3-4A6A-8EF9-9B76F0F8F726}"/>
                </c:ext>
              </c:extLst>
            </c:dLbl>
            <c:dLbl>
              <c:idx val="2"/>
              <c:layout>
                <c:manualLayout>
                  <c:x val="-0.11042499680351282"/>
                  <c:y val="-1.52346730221048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F3-4A6A-8EF9-9B76F0F8F726}"/>
                </c:ext>
              </c:extLst>
            </c:dLbl>
            <c:dLbl>
              <c:idx val="3"/>
              <c:layout>
                <c:manualLayout>
                  <c:x val="2.5881958020214219E-2"/>
                  <c:y val="-3.38951085476576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BF3-4A6A-8EF9-9B76F0F8F726}"/>
                </c:ext>
              </c:extLst>
            </c:dLbl>
            <c:dLbl>
              <c:idx val="4"/>
              <c:layout>
                <c:manualLayout>
                  <c:x val="0.15069799688533586"/>
                  <c:y val="-9.151907898576472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BF3-4A6A-8EF9-9B76F0F8F72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(Pl!$A$54,Pl!$A$63:$A$66)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(Pl!$I$54,Pl!$I$63:$I$66)</c:f>
              <c:numCache>
                <c:formatCode>#\ ##0.0</c:formatCode>
                <c:ptCount val="5"/>
                <c:pt idx="0">
                  <c:v>4282.3820543103839</c:v>
                </c:pt>
                <c:pt idx="1">
                  <c:v>1746.7894282194002</c:v>
                </c:pt>
                <c:pt idx="2">
                  <c:v>91.401346212472816</c:v>
                </c:pt>
                <c:pt idx="3">
                  <c:v>71.464689868199684</c:v>
                </c:pt>
                <c:pt idx="4">
                  <c:v>64.388184303660495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BF3-4A6A-8EF9-9B76F0F8F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2021 (Leasing)
</a:t>
            </a:r>
          </a:p>
        </c:rich>
      </c:tx>
      <c:layout>
        <c:manualLayout>
          <c:xMode val="edge"/>
          <c:yMode val="edge"/>
          <c:x val="0.19882791458963195"/>
          <c:y val="0.842152323857338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E-41EE-8B41-F0056BC7FC7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E-41EE-8B41-F0056BC7FC7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E-41EE-8B41-F0056BC7FC7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E-41EE-8B41-F0056BC7FC7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E-41EE-8B41-F0056BC7FC77}"/>
              </c:ext>
            </c:extLst>
          </c:dPt>
          <c:dLbls>
            <c:dLbl>
              <c:idx val="0"/>
              <c:layout>
                <c:manualLayout>
                  <c:x val="0.1453151711138724"/>
                  <c:y val="9.96113836555770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FE-41EE-8B41-F0056BC7FC77}"/>
                </c:ext>
              </c:extLst>
            </c:dLbl>
            <c:dLbl>
              <c:idx val="1"/>
              <c:layout>
                <c:manualLayout>
                  <c:x val="-0.17632169386091603"/>
                  <c:y val="3.92826812878756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3FE-41EE-8B41-F0056BC7FC77}"/>
                </c:ext>
              </c:extLst>
            </c:dLbl>
            <c:dLbl>
              <c:idx val="2"/>
              <c:layout>
                <c:manualLayout>
                  <c:x val="-0.22977475277097098"/>
                  <c:y val="-7.3053551552129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3FE-41EE-8B41-F0056BC7FC77}"/>
                </c:ext>
              </c:extLst>
            </c:dLbl>
            <c:dLbl>
              <c:idx val="3"/>
              <c:layout>
                <c:manualLayout>
                  <c:x val="3.6810426749802769E-2"/>
                  <c:y val="-0.1491623036649214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359601276855228"/>
                      <c:h val="0.125497519616330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C3FE-41EE-8B41-F0056BC7FC77}"/>
                </c:ext>
              </c:extLst>
            </c:dLbl>
            <c:dLbl>
              <c:idx val="4"/>
              <c:layout>
                <c:manualLayout>
                  <c:x val="0.19331013793383137"/>
                  <c:y val="-7.744458644240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3FE-41EE-8B41-F0056BC7FC7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(Eng!$A$9,Eng!$A$18:$A$21)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(Eng!$H$9,Eng!$H$18:$H$21)</c:f>
              <c:numCache>
                <c:formatCode>#\ ##0.0</c:formatCode>
                <c:ptCount val="5"/>
                <c:pt idx="0">
                  <c:v>4634.2278850063767</c:v>
                </c:pt>
                <c:pt idx="1">
                  <c:v>1044.9568341371985</c:v>
                </c:pt>
                <c:pt idx="2">
                  <c:v>57.888859562105893</c:v>
                </c:pt>
                <c:pt idx="3">
                  <c:v>83.293774646396301</c:v>
                </c:pt>
                <c:pt idx="4">
                  <c:v>29.765607657973188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3FE-41EE-8B41-F0056BC7F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2022 (Leasing)
</a:t>
            </a:r>
          </a:p>
        </c:rich>
      </c:tx>
      <c:layout>
        <c:manualLayout>
          <c:xMode val="edge"/>
          <c:yMode val="edge"/>
          <c:x val="0.17164221424105391"/>
          <c:y val="0.86793390663565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763075625608886"/>
          <c:y val="0.31099588161235941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65E-4FF1-AC5C-38C738D2CD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65E-4FF1-AC5C-38C738D2CD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65E-4FF1-AC5C-38C738D2CD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65E-4FF1-AC5C-38C738D2CD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65E-4FF1-AC5C-38C738D2CD06}"/>
              </c:ext>
            </c:extLst>
          </c:dPt>
          <c:dLbls>
            <c:dLbl>
              <c:idx val="0"/>
              <c:layout>
                <c:manualLayout>
                  <c:x val="4.688761985569681E-2"/>
                  <c:y val="5.147225594094203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65E-4FF1-AC5C-38C738D2CD06}"/>
                </c:ext>
              </c:extLst>
            </c:dLbl>
            <c:dLbl>
              <c:idx val="1"/>
              <c:layout>
                <c:manualLayout>
                  <c:x val="-0.17416441681654854"/>
                  <c:y val="-2.90427143082310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5E-4FF1-AC5C-38C738D2CD06}"/>
                </c:ext>
              </c:extLst>
            </c:dLbl>
            <c:dLbl>
              <c:idx val="2"/>
              <c:layout>
                <c:manualLayout>
                  <c:x val="-0.15100054761003798"/>
                  <c:y val="-7.60050163442363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5E-4FF1-AC5C-38C738D2CD06}"/>
                </c:ext>
              </c:extLst>
            </c:dLbl>
            <c:dLbl>
              <c:idx val="3"/>
              <c:layout>
                <c:manualLayout>
                  <c:x val="3.9319781253329557E-2"/>
                  <c:y val="-0.1385285390240058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49147098250869"/>
                      <c:h val="0.125169849852319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65E-4FF1-AC5C-38C738D2CD06}"/>
                </c:ext>
              </c:extLst>
            </c:dLbl>
            <c:dLbl>
              <c:idx val="4"/>
              <c:layout>
                <c:manualLayout>
                  <c:x val="0.17386211625261991"/>
                  <c:y val="-7.182034360587435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65E-4FF1-AC5C-38C738D2CD0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(Eng!$A$9,Eng!$A$18:$A$21)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(Eng!$I$9,Eng!$I$18:$I$21)</c:f>
              <c:numCache>
                <c:formatCode>#\ ##0.0</c:formatCode>
                <c:ptCount val="5"/>
                <c:pt idx="0">
                  <c:v>4069.9740965331525</c:v>
                </c:pt>
                <c:pt idx="1">
                  <c:v>1199.2062261287585</c:v>
                </c:pt>
                <c:pt idx="2">
                  <c:v>76.070541972813501</c:v>
                </c:pt>
                <c:pt idx="3">
                  <c:v>45.71640359773518</c:v>
                </c:pt>
                <c:pt idx="4">
                  <c:v>54.594263263570987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65E-4FF1-AC5C-38C738D2CD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2021 (Loans)
</a:t>
            </a:r>
          </a:p>
        </c:rich>
      </c:tx>
      <c:layout>
        <c:manualLayout>
          <c:xMode val="edge"/>
          <c:yMode val="edge"/>
          <c:x val="0.30981150259275253"/>
          <c:y val="0.809954035528831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A67-45D6-9F97-C3FEFF858DD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A67-45D6-9F97-C3FEFF858DD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A67-45D6-9F97-C3FEFF858DD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A67-45D6-9F97-C3FEFF858D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A67-45D6-9F97-C3FEFF858DDB}"/>
              </c:ext>
            </c:extLst>
          </c:dPt>
          <c:dLbls>
            <c:dLbl>
              <c:idx val="0"/>
              <c:layout>
                <c:manualLayout>
                  <c:x val="0.15716996153139309"/>
                  <c:y val="-2.418958133194214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A67-45D6-9F97-C3FEFF858DDB}"/>
                </c:ext>
              </c:extLst>
            </c:dLbl>
            <c:dLbl>
              <c:idx val="1"/>
              <c:layout>
                <c:manualLayout>
                  <c:x val="-0.10672088101110802"/>
                  <c:y val="0.1147341729709338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A67-45D6-9F97-C3FEFF858DDB}"/>
                </c:ext>
              </c:extLst>
            </c:dLbl>
            <c:dLbl>
              <c:idx val="2"/>
              <c:layout>
                <c:manualLayout>
                  <c:x val="-0.19689323931111782"/>
                  <c:y val="-5.372669423315580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67-45D6-9F97-C3FEFF858DDB}"/>
                </c:ext>
              </c:extLst>
            </c:dLbl>
            <c:dLbl>
              <c:idx val="3"/>
              <c:layout>
                <c:manualLayout>
                  <c:x val="-6.5576935934735306E-2"/>
                  <c:y val="-0.1692530339344032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503579600860344"/>
                      <c:h val="0.1259095185521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A67-45D6-9F97-C3FEFF858DDB}"/>
                </c:ext>
              </c:extLst>
            </c:dLbl>
            <c:dLbl>
              <c:idx val="4"/>
              <c:layout>
                <c:manualLayout>
                  <c:x val="0.16615595624027005"/>
                  <c:y val="-6.2215921937747408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A67-45D6-9F97-C3FEFF858DD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(Eng!$A$31,Eng!$A$40:$A$43)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(Eng!$H$31,Eng!$H$40:$H$43)</c:f>
              <c:numCache>
                <c:formatCode>#\ ##0.0</c:formatCode>
                <c:ptCount val="5"/>
                <c:pt idx="0">
                  <c:v>158.13409380470549</c:v>
                </c:pt>
                <c:pt idx="1">
                  <c:v>441.73092774230793</c:v>
                </c:pt>
                <c:pt idx="2">
                  <c:v>5.2555581353579264</c:v>
                </c:pt>
                <c:pt idx="3">
                  <c:v>17.659102100352094</c:v>
                </c:pt>
                <c:pt idx="4">
                  <c:v>7.9861774226262252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A67-45D6-9F97-C3FEFF858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2022 (Loans)</a:t>
            </a:r>
          </a:p>
        </c:rich>
      </c:tx>
      <c:layout>
        <c:manualLayout>
          <c:xMode val="edge"/>
          <c:yMode val="edge"/>
          <c:x val="0.23327292539607583"/>
          <c:y val="0.838957467905631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963829416683404"/>
          <c:y val="0.30383884941211614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FA-465A-9C6E-EA3BB8C3DD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FA-465A-9C6E-EA3BB8C3DD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7FA-465A-9C6E-EA3BB8C3DD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7FA-465A-9C6E-EA3BB8C3DD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7FA-465A-9C6E-EA3BB8C3DDFA}"/>
              </c:ext>
            </c:extLst>
          </c:dPt>
          <c:dLbls>
            <c:dLbl>
              <c:idx val="0"/>
              <c:layout>
                <c:manualLayout>
                  <c:x val="0.12410418716772482"/>
                  <c:y val="8.36498701369901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7FA-465A-9C6E-EA3BB8C3DDFA}"/>
                </c:ext>
              </c:extLst>
            </c:dLbl>
            <c:dLbl>
              <c:idx val="1"/>
              <c:layout>
                <c:manualLayout>
                  <c:x val="-6.4237234206195514E-3"/>
                  <c:y val="5.234870445371873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7FA-465A-9C6E-EA3BB8C3DDFA}"/>
                </c:ext>
              </c:extLst>
            </c:dLbl>
            <c:dLbl>
              <c:idx val="2"/>
              <c:layout>
                <c:manualLayout>
                  <c:x val="-0.21948809199717692"/>
                  <c:y val="-1.50592979009255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7FA-465A-9C6E-EA3BB8C3DDFA}"/>
                </c:ext>
              </c:extLst>
            </c:dLbl>
            <c:dLbl>
              <c:idx val="3"/>
              <c:layout>
                <c:manualLayout>
                  <c:x val="-6.6042029715383893E-2"/>
                  <c:y val="-0.1228900173379111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7FA-465A-9C6E-EA3BB8C3DDFA}"/>
                </c:ext>
              </c:extLst>
            </c:dLbl>
            <c:dLbl>
              <c:idx val="4"/>
              <c:layout>
                <c:manualLayout>
                  <c:x val="0.2484963094715899"/>
                  <c:y val="-5.88354341748295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7FA-465A-9C6E-EA3BB8C3DDF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(Eng!$A$31,Eng!$A$40:$A$43)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(Eng!$I$31,Eng!$I$40:$I$43)</c:f>
              <c:numCache>
                <c:formatCode>#\ ##0.0</c:formatCode>
                <c:ptCount val="5"/>
                <c:pt idx="0">
                  <c:v>212.40795777723162</c:v>
                </c:pt>
                <c:pt idx="1">
                  <c:v>547.58320209064152</c:v>
                </c:pt>
                <c:pt idx="2">
                  <c:v>15.330804239659313</c:v>
                </c:pt>
                <c:pt idx="3">
                  <c:v>25.748286270464508</c:v>
                </c:pt>
                <c:pt idx="4">
                  <c:v>9.793921040089506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7FA-465A-9C6E-EA3BB8C3D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2021 (Leasing+Loans)
</a:t>
            </a:r>
          </a:p>
        </c:rich>
      </c:tx>
      <c:layout>
        <c:manualLayout>
          <c:xMode val="edge"/>
          <c:yMode val="edge"/>
          <c:x val="0.12499197492434418"/>
          <c:y val="0.79874345549738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5-484A-8887-528CE31C1FA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5-484A-8887-528CE31C1FA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585-484A-8887-528CE31C1FA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585-484A-8887-528CE31C1FA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585-484A-8887-528CE31C1FAF}"/>
              </c:ext>
            </c:extLst>
          </c:dPt>
          <c:dLbls>
            <c:dLbl>
              <c:idx val="0"/>
              <c:layout>
                <c:manualLayout>
                  <c:x val="2.2353883861167382E-2"/>
                  <c:y val="4.37648945861018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585-484A-8887-528CE31C1FAF}"/>
                </c:ext>
              </c:extLst>
            </c:dLbl>
            <c:dLbl>
              <c:idx val="1"/>
              <c:layout>
                <c:manualLayout>
                  <c:x val="-5.26041192961813E-2"/>
                  <c:y val="8.24442946283265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585-484A-8887-528CE31C1FAF}"/>
                </c:ext>
              </c:extLst>
            </c:dLbl>
            <c:dLbl>
              <c:idx val="2"/>
              <c:layout>
                <c:manualLayout>
                  <c:x val="-0.10913317815605345"/>
                  <c:y val="-2.06974570807484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85-484A-8887-528CE31C1FAF}"/>
                </c:ext>
              </c:extLst>
            </c:dLbl>
            <c:dLbl>
              <c:idx val="3"/>
              <c:layout>
                <c:manualLayout>
                  <c:x val="2.2889798194202032E-2"/>
                  <c:y val="-3.92148067549532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585-484A-8887-528CE31C1FAF}"/>
                </c:ext>
              </c:extLst>
            </c:dLbl>
            <c:dLbl>
              <c:idx val="4"/>
              <c:layout>
                <c:manualLayout>
                  <c:x val="0.14690947513684102"/>
                  <c:y val="-1.461724936477741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85-484A-8887-528CE31C1FA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(Eng!$A$54,Eng!$A$63:$A$66)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(Eng!$H$54,Eng!$H$63:$H$66)</c:f>
              <c:numCache>
                <c:formatCode>#\ ##0.0</c:formatCode>
                <c:ptCount val="5"/>
                <c:pt idx="0">
                  <c:v>4792.3619788110827</c:v>
                </c:pt>
                <c:pt idx="1">
                  <c:v>1486.6877618795065</c:v>
                </c:pt>
                <c:pt idx="2">
                  <c:v>63.144417697463822</c:v>
                </c:pt>
                <c:pt idx="3">
                  <c:v>100.95287674674839</c:v>
                </c:pt>
                <c:pt idx="4">
                  <c:v>37.751785080599412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585-484A-8887-528CE31C1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II 2022 (Leasing+Loans)
</a:t>
            </a:r>
          </a:p>
        </c:rich>
      </c:tx>
      <c:layout>
        <c:manualLayout>
          <c:xMode val="edge"/>
          <c:yMode val="edge"/>
          <c:x val="0.13326767284925878"/>
          <c:y val="0.809735061887438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676016547712644"/>
          <c:y val="0.29661211047806019"/>
          <c:w val="0.51162201602065038"/>
          <c:h val="0.3988073035585998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D3-4E00-945A-2BEEA2B6BF0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D3-4E00-945A-2BEEA2B6BF0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D3-4E00-945A-2BEEA2B6BF0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D3-4E00-945A-2BEEA2B6BF0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DD3-4E00-945A-2BEEA2B6BF08}"/>
              </c:ext>
            </c:extLst>
          </c:dPt>
          <c:dLbls>
            <c:dLbl>
              <c:idx val="0"/>
              <c:layout>
                <c:manualLayout>
                  <c:x val="1.2694337464912721E-2"/>
                  <c:y val="4.829444687301111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D3-4E00-945A-2BEEA2B6BF08}"/>
                </c:ext>
              </c:extLst>
            </c:dLbl>
            <c:dLbl>
              <c:idx val="1"/>
              <c:layout>
                <c:manualLayout>
                  <c:x val="-2.3913482109211109E-2"/>
                  <c:y val="1.77925059981736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D3-4E00-945A-2BEEA2B6BF08}"/>
                </c:ext>
              </c:extLst>
            </c:dLbl>
            <c:dLbl>
              <c:idx val="2"/>
              <c:layout>
                <c:manualLayout>
                  <c:x val="-0.11042499680351282"/>
                  <c:y val="-1.52346730221048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D3-4E00-945A-2BEEA2B6BF08}"/>
                </c:ext>
              </c:extLst>
            </c:dLbl>
            <c:dLbl>
              <c:idx val="3"/>
              <c:layout>
                <c:manualLayout>
                  <c:x val="2.5881958020214219E-2"/>
                  <c:y val="-3.38951085476576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DD3-4E00-945A-2BEEA2B6BF08}"/>
                </c:ext>
              </c:extLst>
            </c:dLbl>
            <c:dLbl>
              <c:idx val="4"/>
              <c:layout>
                <c:manualLayout>
                  <c:x val="0.15069799688533586"/>
                  <c:y val="-9.151907898576472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DD3-4E00-945A-2BEEA2B6BF0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(Eng!$A$54,Eng!$A$63:$A$66)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(Eng!$I$54,Eng!$I$63:$I$66)</c:f>
              <c:numCache>
                <c:formatCode>#\ ##0.0</c:formatCode>
                <c:ptCount val="5"/>
                <c:pt idx="0">
                  <c:v>4282.3820543103839</c:v>
                </c:pt>
                <c:pt idx="1">
                  <c:v>1746.7894282194002</c:v>
                </c:pt>
                <c:pt idx="2">
                  <c:v>91.401346212472816</c:v>
                </c:pt>
                <c:pt idx="3">
                  <c:v>71.464689868199684</c:v>
                </c:pt>
                <c:pt idx="4">
                  <c:v>64.388184303660495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D3-4E00-945A-2BEEA2B6B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95249</xdr:colOff>
      <xdr:row>4</xdr:row>
      <xdr:rowOff>104775</xdr:rowOff>
    </xdr:from>
    <xdr:to>
      <xdr:col>23</xdr:col>
      <xdr:colOff>22411</xdr:colOff>
      <xdr:row>22</xdr:row>
      <xdr:rowOff>180975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88CEAFE-67D3-4D1C-A4E9-9E3CECFBD1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419100</xdr:colOff>
      <xdr:row>4</xdr:row>
      <xdr:rowOff>94192</xdr:rowOff>
    </xdr:from>
    <xdr:to>
      <xdr:col>29</xdr:col>
      <xdr:colOff>100853</xdr:colOff>
      <xdr:row>22</xdr:row>
      <xdr:rowOff>179917</xdr:rowOff>
    </xdr:to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CCE209C8-6A42-40A8-96F0-33DDAA19C2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122144</xdr:colOff>
      <xdr:row>26</xdr:row>
      <xdr:rowOff>129289</xdr:rowOff>
    </xdr:from>
    <xdr:to>
      <xdr:col>23</xdr:col>
      <xdr:colOff>49306</xdr:colOff>
      <xdr:row>45</xdr:row>
      <xdr:rowOff>3083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F315A927-4350-465E-BB10-729081A86A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419100</xdr:colOff>
      <xdr:row>26</xdr:row>
      <xdr:rowOff>104775</xdr:rowOff>
    </xdr:from>
    <xdr:to>
      <xdr:col>29</xdr:col>
      <xdr:colOff>123264</xdr:colOff>
      <xdr:row>44</xdr:row>
      <xdr:rowOff>190500</xdr:rowOff>
    </xdr:to>
    <xdr:graphicFrame macro="">
      <xdr:nvGraphicFramePr>
        <xdr:cNvPr id="5" name="Chart 8">
          <a:extLst>
            <a:ext uri="{FF2B5EF4-FFF2-40B4-BE49-F238E27FC236}">
              <a16:creationId xmlns:a16="http://schemas.microsoft.com/office/drawing/2014/main" id="{07ECDC02-FD9A-4A08-9F96-4BF27DDEF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95249</xdr:colOff>
      <xdr:row>49</xdr:row>
      <xdr:rowOff>104775</xdr:rowOff>
    </xdr:from>
    <xdr:to>
      <xdr:col>23</xdr:col>
      <xdr:colOff>11205</xdr:colOff>
      <xdr:row>67</xdr:row>
      <xdr:rowOff>180975</xdr:rowOff>
    </xdr:to>
    <xdr:graphicFrame macro="">
      <xdr:nvGraphicFramePr>
        <xdr:cNvPr id="6" name="Chart 9">
          <a:extLst>
            <a:ext uri="{FF2B5EF4-FFF2-40B4-BE49-F238E27FC236}">
              <a16:creationId xmlns:a16="http://schemas.microsoft.com/office/drawing/2014/main" id="{B0AC430C-5462-44C1-A420-E9A424FF1F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408517</xdr:colOff>
      <xdr:row>49</xdr:row>
      <xdr:rowOff>104775</xdr:rowOff>
    </xdr:from>
    <xdr:to>
      <xdr:col>29</xdr:col>
      <xdr:colOff>63500</xdr:colOff>
      <xdr:row>67</xdr:row>
      <xdr:rowOff>179916</xdr:rowOff>
    </xdr:to>
    <xdr:graphicFrame macro="">
      <xdr:nvGraphicFramePr>
        <xdr:cNvPr id="7" name="Chart 11">
          <a:extLst>
            <a:ext uri="{FF2B5EF4-FFF2-40B4-BE49-F238E27FC236}">
              <a16:creationId xmlns:a16="http://schemas.microsoft.com/office/drawing/2014/main" id="{842C3C4C-D0F0-4E6C-9C77-658A91FA22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95249</xdr:colOff>
      <xdr:row>4</xdr:row>
      <xdr:rowOff>104775</xdr:rowOff>
    </xdr:from>
    <xdr:to>
      <xdr:col>23</xdr:col>
      <xdr:colOff>22411</xdr:colOff>
      <xdr:row>22</xdr:row>
      <xdr:rowOff>180975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419100</xdr:colOff>
      <xdr:row>4</xdr:row>
      <xdr:rowOff>94192</xdr:rowOff>
    </xdr:from>
    <xdr:to>
      <xdr:col>29</xdr:col>
      <xdr:colOff>100853</xdr:colOff>
      <xdr:row>22</xdr:row>
      <xdr:rowOff>179917</xdr:rowOff>
    </xdr:to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122144</xdr:colOff>
      <xdr:row>26</xdr:row>
      <xdr:rowOff>129289</xdr:rowOff>
    </xdr:from>
    <xdr:to>
      <xdr:col>23</xdr:col>
      <xdr:colOff>49306</xdr:colOff>
      <xdr:row>45</xdr:row>
      <xdr:rowOff>3083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419100</xdr:colOff>
      <xdr:row>26</xdr:row>
      <xdr:rowOff>104775</xdr:rowOff>
    </xdr:from>
    <xdr:to>
      <xdr:col>29</xdr:col>
      <xdr:colOff>123264</xdr:colOff>
      <xdr:row>44</xdr:row>
      <xdr:rowOff>190500</xdr:rowOff>
    </xdr:to>
    <xdr:graphicFrame macro="">
      <xdr:nvGraphicFramePr>
        <xdr:cNvPr id="5" name="Chart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95249</xdr:colOff>
      <xdr:row>49</xdr:row>
      <xdr:rowOff>104775</xdr:rowOff>
    </xdr:from>
    <xdr:to>
      <xdr:col>23</xdr:col>
      <xdr:colOff>11205</xdr:colOff>
      <xdr:row>67</xdr:row>
      <xdr:rowOff>180975</xdr:rowOff>
    </xdr:to>
    <xdr:graphicFrame macro="">
      <xdr:nvGraphicFramePr>
        <xdr:cNvPr id="6" name="Chart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408517</xdr:colOff>
      <xdr:row>49</xdr:row>
      <xdr:rowOff>104775</xdr:rowOff>
    </xdr:from>
    <xdr:to>
      <xdr:col>29</xdr:col>
      <xdr:colOff>63500</xdr:colOff>
      <xdr:row>67</xdr:row>
      <xdr:rowOff>179916</xdr:rowOff>
    </xdr:to>
    <xdr:graphicFrame macro="">
      <xdr:nvGraphicFramePr>
        <xdr:cNvPr id="7" name="Chart 1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pac/Documents/Analizy/SZACOWANIE%20RYNKU%20LEASINGU%20-%20ZPL/2022/02%202022/%23%23ZPL%20-%20szacunek%20rynku%20za%2002_2022%20(15%2003%202022)%20M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Le"/>
      <sheetName val="Dane IL"/>
      <sheetName val="Dane Le+IL"/>
      <sheetName val="Market smplf Le+IL"/>
      <sheetName val="Market Le"/>
      <sheetName val="Market IL"/>
      <sheetName val="Market Le+IL"/>
      <sheetName val="Comp m Le"/>
      <sheetName val="Comp m IL"/>
      <sheetName val="Comp m Le+IL"/>
      <sheetName val="Z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C5963-44F7-4138-9BFD-18A9B6D5CAE0}">
  <sheetPr>
    <tabColor indexed="50"/>
    <pageSetUpPr fitToPage="1"/>
  </sheetPr>
  <dimension ref="A2:R81"/>
  <sheetViews>
    <sheetView showGridLines="0" tabSelected="1" zoomScale="80" zoomScaleNormal="80" workbookViewId="0"/>
  </sheetViews>
  <sheetFormatPr defaultColWidth="9.1796875" defaultRowHeight="13" x14ac:dyDescent="0.3"/>
  <cols>
    <col min="1" max="1" width="28.81640625" style="1" customWidth="1"/>
    <col min="2" max="2" width="10.26953125" style="1" customWidth="1" collapsed="1"/>
    <col min="3" max="3" width="10.26953125" style="1" customWidth="1"/>
    <col min="4" max="4" width="2.54296875" style="1" customWidth="1"/>
    <col min="5" max="5" width="8.453125" style="2" customWidth="1"/>
    <col min="6" max="6" width="6.1796875" style="3" customWidth="1"/>
    <col min="7" max="7" width="30.08984375" style="1" customWidth="1"/>
    <col min="8" max="8" width="10.26953125" style="1" customWidth="1" collapsed="1"/>
    <col min="9" max="9" width="10.26953125" style="1" customWidth="1"/>
    <col min="10" max="10" width="2.54296875" style="1" customWidth="1"/>
    <col min="11" max="11" width="8.453125" style="2" customWidth="1"/>
    <col min="12" max="12" width="6.26953125" style="3" customWidth="1"/>
    <col min="13" max="13" width="26.90625" style="1" customWidth="1"/>
    <col min="14" max="14" width="10.26953125" style="1" customWidth="1" collapsed="1"/>
    <col min="15" max="15" width="10.26953125" style="1" customWidth="1"/>
    <col min="16" max="16" width="2.54296875" style="1" customWidth="1"/>
    <col min="17" max="17" width="8.453125" style="2" customWidth="1"/>
    <col min="18" max="18" width="3.81640625" style="1" customWidth="1"/>
    <col min="19" max="19" width="9.26953125" style="1" customWidth="1"/>
    <col min="20" max="22" width="9.1796875" style="1"/>
    <col min="23" max="23" width="4.1796875" style="1" customWidth="1"/>
    <col min="24" max="24" width="2.453125" style="1" customWidth="1"/>
    <col min="25" max="16384" width="9.1796875" style="1"/>
  </cols>
  <sheetData>
    <row r="2" spans="1:18" s="39" customFormat="1" ht="25" x14ac:dyDescent="0.5">
      <c r="A2" s="39" t="s">
        <v>32</v>
      </c>
    </row>
    <row r="3" spans="1:18" s="39" customFormat="1" ht="25" x14ac:dyDescent="0.5"/>
    <row r="4" spans="1:18" s="39" customFormat="1" ht="25" x14ac:dyDescent="0.5">
      <c r="A4" s="39" t="s">
        <v>50</v>
      </c>
    </row>
    <row r="5" spans="1:18" ht="45" customHeight="1" x14ac:dyDescent="0.25">
      <c r="A5" s="1" t="s">
        <v>15</v>
      </c>
      <c r="B5" s="31" t="s">
        <v>16</v>
      </c>
      <c r="C5" s="31"/>
      <c r="D5" s="31"/>
      <c r="E5" s="31"/>
      <c r="F5" s="29"/>
      <c r="H5" s="31" t="s">
        <v>17</v>
      </c>
      <c r="I5" s="31"/>
      <c r="J5" s="31"/>
      <c r="K5" s="31"/>
      <c r="L5" s="29"/>
      <c r="N5" s="31" t="s">
        <v>18</v>
      </c>
      <c r="O5" s="31"/>
      <c r="P5" s="31"/>
      <c r="Q5" s="31"/>
    </row>
    <row r="6" spans="1:18" ht="15.75" customHeight="1" x14ac:dyDescent="0.25">
      <c r="A6" s="28"/>
      <c r="B6" s="29"/>
      <c r="C6" s="29"/>
      <c r="D6" s="29"/>
      <c r="E6" s="29"/>
      <c r="F6" s="29"/>
      <c r="G6" s="28"/>
      <c r="H6" s="29"/>
      <c r="I6" s="29"/>
      <c r="J6" s="29"/>
      <c r="K6" s="29"/>
      <c r="L6" s="29"/>
      <c r="M6" s="28"/>
      <c r="N6" s="29"/>
      <c r="O6" s="29"/>
      <c r="P6" s="29"/>
      <c r="Q6" s="29"/>
    </row>
    <row r="8" spans="1:18" ht="20" x14ac:dyDescent="0.25">
      <c r="B8" s="25" t="s">
        <v>19</v>
      </c>
      <c r="C8" s="25" t="s">
        <v>20</v>
      </c>
      <c r="E8" s="25" t="s">
        <v>21</v>
      </c>
      <c r="F8" s="26"/>
      <c r="H8" s="25" t="s">
        <v>22</v>
      </c>
      <c r="I8" s="25" t="s">
        <v>23</v>
      </c>
      <c r="K8" s="25" t="s">
        <v>24</v>
      </c>
      <c r="L8" s="26"/>
      <c r="N8" s="25" t="s">
        <v>25</v>
      </c>
      <c r="O8" s="25" t="s">
        <v>26</v>
      </c>
      <c r="Q8" s="25" t="s">
        <v>27</v>
      </c>
    </row>
    <row r="9" spans="1:18" x14ac:dyDescent="0.25">
      <c r="A9" s="40" t="s">
        <v>33</v>
      </c>
      <c r="B9" s="19">
        <f>SUM(B10:B11,B13:B17)</f>
        <v>3296.7429732483556</v>
      </c>
      <c r="C9" s="19">
        <f>SUM(C10:C11,C13:C17)</f>
        <v>3554.9299361240719</v>
      </c>
      <c r="D9" s="6"/>
      <c r="E9" s="18">
        <f t="shared" ref="E9:E21" si="0">IF(B9,C9/B9-1,"")</f>
        <v>7.8315769524889278E-2</v>
      </c>
      <c r="F9" s="15"/>
      <c r="G9" s="20" t="str">
        <f t="shared" ref="G9:G21" si="1">$A9</f>
        <v>pojazdy</v>
      </c>
      <c r="H9" s="19">
        <f>SUM(H10:H11,H13:H17)</f>
        <v>4634.2278850063767</v>
      </c>
      <c r="I9" s="19">
        <f>SUM(I10:I11,I13:I17)</f>
        <v>4069.9740965331525</v>
      </c>
      <c r="J9" s="6"/>
      <c r="K9" s="18">
        <f t="shared" ref="K9:K21" si="2">IF(H9,I9/H9-1,"")</f>
        <v>-0.12175788555819966</v>
      </c>
      <c r="L9" s="15"/>
      <c r="M9" s="20" t="str">
        <f t="shared" ref="M9:M21" si="3">$A9</f>
        <v>pojazdy</v>
      </c>
      <c r="N9" s="19">
        <f>SUM(N10:N11,N13:N17)</f>
        <v>7930.9708582547319</v>
      </c>
      <c r="O9" s="19">
        <f>SUM(O10:O11,O13:O17)</f>
        <v>7624.904032657224</v>
      </c>
      <c r="P9" s="6"/>
      <c r="Q9" s="18">
        <f t="shared" ref="Q9:Q21" si="4">IF(N9,O9/N9-1,"")</f>
        <v>-3.8591344120114446E-2</v>
      </c>
    </row>
    <row r="10" spans="1:18" x14ac:dyDescent="0.3">
      <c r="A10" s="41" t="s">
        <v>34</v>
      </c>
      <c r="B10" s="24">
        <v>1963.3041772113593</v>
      </c>
      <c r="C10" s="24">
        <v>1847.9457208831295</v>
      </c>
      <c r="D10" s="3"/>
      <c r="E10" s="18">
        <f t="shared" si="0"/>
        <v>-5.8757301933764938E-2</v>
      </c>
      <c r="F10" s="15"/>
      <c r="G10" s="22" t="str">
        <f t="shared" si="1"/>
        <v>osobowe</v>
      </c>
      <c r="H10" s="24">
        <v>2612.1065561552559</v>
      </c>
      <c r="I10" s="24">
        <v>2117.2689744936511</v>
      </c>
      <c r="J10" s="3"/>
      <c r="K10" s="18">
        <f t="shared" si="2"/>
        <v>-0.18944004427979899</v>
      </c>
      <c r="L10" s="15"/>
      <c r="M10" s="22" t="str">
        <f t="shared" si="3"/>
        <v>osobowe</v>
      </c>
      <c r="N10" s="24">
        <f>B10+H10</f>
        <v>4575.4107333666152</v>
      </c>
      <c r="O10" s="24">
        <f>C10+I10</f>
        <v>3965.2146953767806</v>
      </c>
      <c r="P10" s="3"/>
      <c r="Q10" s="18">
        <f t="shared" si="4"/>
        <v>-0.13336421002379573</v>
      </c>
    </row>
    <row r="11" spans="1:18" x14ac:dyDescent="0.3">
      <c r="A11" s="41" t="s">
        <v>35</v>
      </c>
      <c r="B11" s="24">
        <v>402.49362534792368</v>
      </c>
      <c r="C11" s="24">
        <v>382.43418614405834</v>
      </c>
      <c r="D11" s="3"/>
      <c r="E11" s="18">
        <f t="shared" si="0"/>
        <v>-4.9837905349496059E-2</v>
      </c>
      <c r="F11" s="15"/>
      <c r="G11" s="22" t="str">
        <f t="shared" si="1"/>
        <v>cięzarowe do 3,5 t</v>
      </c>
      <c r="H11" s="24">
        <v>477.29944103472485</v>
      </c>
      <c r="I11" s="24">
        <v>449.68353370469896</v>
      </c>
      <c r="J11" s="3"/>
      <c r="K11" s="18">
        <f t="shared" si="2"/>
        <v>-5.7858662625202562E-2</v>
      </c>
      <c r="L11" s="15"/>
      <c r="M11" s="22" t="str">
        <f t="shared" si="3"/>
        <v>cięzarowe do 3,5 t</v>
      </c>
      <c r="N11" s="24">
        <f>B11+H11</f>
        <v>879.79306638264848</v>
      </c>
      <c r="O11" s="24">
        <f>C11+I11</f>
        <v>832.11771984875736</v>
      </c>
      <c r="P11" s="3"/>
      <c r="Q11" s="18">
        <f t="shared" si="4"/>
        <v>-5.4189272859256232E-2</v>
      </c>
    </row>
    <row r="12" spans="1:18" x14ac:dyDescent="0.3">
      <c r="A12" s="41" t="s">
        <v>36</v>
      </c>
      <c r="B12" s="24">
        <f>B13+B14+B15+B16</f>
        <v>906.14273550669986</v>
      </c>
      <c r="C12" s="24">
        <f>C13+C14+C15+C16</f>
        <v>1290.0126515991583</v>
      </c>
      <c r="D12" s="3"/>
      <c r="E12" s="18">
        <f t="shared" si="0"/>
        <v>0.42363073834919041</v>
      </c>
      <c r="F12" s="15"/>
      <c r="G12" s="22" t="str">
        <f t="shared" si="1"/>
        <v>ciężarowe</v>
      </c>
      <c r="H12" s="24">
        <f>H13+H14+H15+H16</f>
        <v>1501.6814287661712</v>
      </c>
      <c r="I12" s="24">
        <f>I13+I14+I15+I16</f>
        <v>1452.195348799986</v>
      </c>
      <c r="J12" s="3"/>
      <c r="K12" s="18">
        <f t="shared" si="2"/>
        <v>-3.2953780354628481E-2</v>
      </c>
      <c r="L12" s="15"/>
      <c r="M12" s="22" t="str">
        <f t="shared" si="3"/>
        <v>ciężarowe</v>
      </c>
      <c r="N12" s="24">
        <f>N13+N14+N15+N16</f>
        <v>2407.8241642728713</v>
      </c>
      <c r="O12" s="24">
        <f>O13+O14+O15+O16</f>
        <v>2742.2080003991441</v>
      </c>
      <c r="P12" s="3"/>
      <c r="Q12" s="18">
        <f t="shared" si="4"/>
        <v>0.13887386009652913</v>
      </c>
    </row>
    <row r="13" spans="1:18" x14ac:dyDescent="0.3">
      <c r="A13" s="42" t="s">
        <v>37</v>
      </c>
      <c r="B13" s="24">
        <v>157.02804179960279</v>
      </c>
      <c r="C13" s="24">
        <v>221.17850843153428</v>
      </c>
      <c r="D13" s="3"/>
      <c r="E13" s="18">
        <f t="shared" si="0"/>
        <v>0.40852873089890229</v>
      </c>
      <c r="F13" s="15"/>
      <c r="G13" s="23" t="str">
        <f t="shared" si="1"/>
        <v>ciężarowe pow. 3,5 t</v>
      </c>
      <c r="H13" s="24">
        <v>253.74660938791152</v>
      </c>
      <c r="I13" s="24">
        <v>340.95399635481391</v>
      </c>
      <c r="J13" s="3"/>
      <c r="K13" s="18">
        <f t="shared" si="2"/>
        <v>0.34367902364198821</v>
      </c>
      <c r="L13" s="15"/>
      <c r="M13" s="23" t="str">
        <f t="shared" si="3"/>
        <v>ciężarowe pow. 3,5 t</v>
      </c>
      <c r="N13" s="24">
        <f t="shared" ref="N13:O21" si="5">B13+H13</f>
        <v>410.77465118751434</v>
      </c>
      <c r="O13" s="24">
        <f t="shared" si="5"/>
        <v>562.13250478634814</v>
      </c>
      <c r="P13" s="3"/>
      <c r="Q13" s="18">
        <f t="shared" si="4"/>
        <v>0.36846931318977738</v>
      </c>
      <c r="R13" s="15"/>
    </row>
    <row r="14" spans="1:18" x14ac:dyDescent="0.3">
      <c r="A14" s="42" t="s">
        <v>38</v>
      </c>
      <c r="B14" s="21">
        <v>515.32993804073431</v>
      </c>
      <c r="C14" s="21">
        <v>710.9535645323208</v>
      </c>
      <c r="D14" s="3"/>
      <c r="E14" s="18">
        <f t="shared" si="0"/>
        <v>0.37960850331215057</v>
      </c>
      <c r="F14" s="15"/>
      <c r="G14" s="23" t="str">
        <f t="shared" si="1"/>
        <v>ciągniki siodłowe</v>
      </c>
      <c r="H14" s="21">
        <v>834.59303928437066</v>
      </c>
      <c r="I14" s="21">
        <v>725.55816945879417</v>
      </c>
      <c r="J14" s="3"/>
      <c r="K14" s="18">
        <f t="shared" si="2"/>
        <v>-0.13064435562399301</v>
      </c>
      <c r="L14" s="15"/>
      <c r="M14" s="23" t="str">
        <f t="shared" si="3"/>
        <v>ciągniki siodłowe</v>
      </c>
      <c r="N14" s="21">
        <f t="shared" si="5"/>
        <v>1349.922977325105</v>
      </c>
      <c r="O14" s="21">
        <f t="shared" si="5"/>
        <v>1436.5117339911149</v>
      </c>
      <c r="P14" s="3"/>
      <c r="Q14" s="18">
        <f t="shared" si="4"/>
        <v>6.414347938397702E-2</v>
      </c>
    </row>
    <row r="15" spans="1:18" x14ac:dyDescent="0.3">
      <c r="A15" s="42" t="s">
        <v>39</v>
      </c>
      <c r="B15" s="21">
        <v>209.21856217965725</v>
      </c>
      <c r="C15" s="21">
        <v>258.40916308966888</v>
      </c>
      <c r="D15" s="3"/>
      <c r="E15" s="18">
        <f t="shared" si="0"/>
        <v>0.23511585395454238</v>
      </c>
      <c r="F15" s="15"/>
      <c r="G15" s="23" t="str">
        <f t="shared" si="1"/>
        <v>naczepy/przyczepy</v>
      </c>
      <c r="H15" s="21">
        <v>386.40549913889362</v>
      </c>
      <c r="I15" s="21">
        <v>350.41260113722018</v>
      </c>
      <c r="J15" s="3"/>
      <c r="K15" s="18">
        <f t="shared" si="2"/>
        <v>-9.3147996293747815E-2</v>
      </c>
      <c r="L15" s="15"/>
      <c r="M15" s="23" t="str">
        <f t="shared" si="3"/>
        <v>naczepy/przyczepy</v>
      </c>
      <c r="N15" s="21">
        <f t="shared" si="5"/>
        <v>595.62406131855084</v>
      </c>
      <c r="O15" s="21">
        <f t="shared" si="5"/>
        <v>608.82176422688906</v>
      </c>
      <c r="P15" s="3"/>
      <c r="Q15" s="18">
        <f t="shared" si="4"/>
        <v>2.2157773275851333E-2</v>
      </c>
    </row>
    <row r="16" spans="1:18" x14ac:dyDescent="0.3">
      <c r="A16" s="42" t="s">
        <v>40</v>
      </c>
      <c r="B16" s="21">
        <v>24.566193486705551</v>
      </c>
      <c r="C16" s="21">
        <v>99.471415545634315</v>
      </c>
      <c r="D16" s="3"/>
      <c r="E16" s="18">
        <f t="shared" si="0"/>
        <v>3.0491179717958792</v>
      </c>
      <c r="F16" s="15"/>
      <c r="G16" s="23" t="str">
        <f t="shared" si="1"/>
        <v>autobusy</v>
      </c>
      <c r="H16" s="21">
        <v>26.936280954995322</v>
      </c>
      <c r="I16" s="21">
        <v>35.270581849157658</v>
      </c>
      <c r="J16" s="3"/>
      <c r="K16" s="18">
        <f t="shared" si="2"/>
        <v>0.30940800283777636</v>
      </c>
      <c r="L16" s="15"/>
      <c r="M16" s="23" t="str">
        <f t="shared" si="3"/>
        <v>autobusy</v>
      </c>
      <c r="N16" s="21">
        <f t="shared" si="5"/>
        <v>51.502474441700869</v>
      </c>
      <c r="O16" s="21">
        <f t="shared" si="5"/>
        <v>134.74199739479198</v>
      </c>
      <c r="P16" s="3"/>
      <c r="Q16" s="18">
        <f t="shared" si="4"/>
        <v>1.6162237611964754</v>
      </c>
    </row>
    <row r="17" spans="1:17" x14ac:dyDescent="0.3">
      <c r="A17" s="41" t="s">
        <v>41</v>
      </c>
      <c r="B17" s="21">
        <v>24.802435182372911</v>
      </c>
      <c r="C17" s="21">
        <v>34.537377497725601</v>
      </c>
      <c r="D17" s="3"/>
      <c r="E17" s="18">
        <f t="shared" si="0"/>
        <v>0.39249945595145896</v>
      </c>
      <c r="F17" s="15"/>
      <c r="G17" s="22" t="str">
        <f t="shared" si="1"/>
        <v>inne</v>
      </c>
      <c r="H17" s="21">
        <v>43.1404590502245</v>
      </c>
      <c r="I17" s="21">
        <v>50.826239534816459</v>
      </c>
      <c r="J17" s="3"/>
      <c r="K17" s="18">
        <f t="shared" si="2"/>
        <v>0.17815713262680188</v>
      </c>
      <c r="L17" s="15"/>
      <c r="M17" s="22" t="str">
        <f t="shared" si="3"/>
        <v>inne</v>
      </c>
      <c r="N17" s="21">
        <f t="shared" si="5"/>
        <v>67.942894232597411</v>
      </c>
      <c r="O17" s="21">
        <f t="shared" si="5"/>
        <v>85.363617032542066</v>
      </c>
      <c r="P17" s="3"/>
      <c r="Q17" s="18">
        <f t="shared" si="4"/>
        <v>0.25640242436988503</v>
      </c>
    </row>
    <row r="18" spans="1:17" x14ac:dyDescent="0.25">
      <c r="A18" s="40" t="s">
        <v>42</v>
      </c>
      <c r="B18" s="19">
        <v>823.76495261566663</v>
      </c>
      <c r="C18" s="19">
        <v>1256.1497362538562</v>
      </c>
      <c r="D18" s="6"/>
      <c r="E18" s="18">
        <f t="shared" si="0"/>
        <v>0.52488854043287003</v>
      </c>
      <c r="F18" s="15"/>
      <c r="G18" s="20" t="str">
        <f t="shared" si="1"/>
        <v>MiU</v>
      </c>
      <c r="H18" s="19">
        <v>1044.9568341371985</v>
      </c>
      <c r="I18" s="19">
        <v>1199.2062261287585</v>
      </c>
      <c r="J18" s="6"/>
      <c r="K18" s="18">
        <f t="shared" si="2"/>
        <v>0.14761317114014649</v>
      </c>
      <c r="L18" s="15"/>
      <c r="M18" s="20" t="str">
        <f t="shared" si="3"/>
        <v>MiU</v>
      </c>
      <c r="N18" s="19">
        <f t="shared" si="5"/>
        <v>1868.7217867528652</v>
      </c>
      <c r="O18" s="19">
        <f t="shared" si="5"/>
        <v>2455.355962382615</v>
      </c>
      <c r="P18" s="6"/>
      <c r="Q18" s="18">
        <f t="shared" si="4"/>
        <v>0.31392269292750052</v>
      </c>
    </row>
    <row r="19" spans="1:17" x14ac:dyDescent="0.25">
      <c r="A19" s="40" t="s">
        <v>5</v>
      </c>
      <c r="B19" s="19">
        <v>41.888648404622586</v>
      </c>
      <c r="C19" s="19">
        <v>57.262614606051898</v>
      </c>
      <c r="D19" s="6"/>
      <c r="E19" s="18">
        <f t="shared" si="0"/>
        <v>0.367019867839248</v>
      </c>
      <c r="F19" s="15"/>
      <c r="G19" s="20" t="str">
        <f t="shared" si="1"/>
        <v>IT</v>
      </c>
      <c r="H19" s="19">
        <v>57.888859562105893</v>
      </c>
      <c r="I19" s="19">
        <v>76.070541972813501</v>
      </c>
      <c r="J19" s="6"/>
      <c r="K19" s="18">
        <f t="shared" si="2"/>
        <v>0.3140791259016158</v>
      </c>
      <c r="L19" s="15"/>
      <c r="M19" s="20" t="str">
        <f t="shared" si="3"/>
        <v>IT</v>
      </c>
      <c r="N19" s="19">
        <f t="shared" si="5"/>
        <v>99.777507966728479</v>
      </c>
      <c r="O19" s="19">
        <f t="shared" si="5"/>
        <v>133.33315657886538</v>
      </c>
      <c r="P19" s="6"/>
      <c r="Q19" s="18">
        <f t="shared" si="4"/>
        <v>0.33630473736953093</v>
      </c>
    </row>
    <row r="20" spans="1:17" x14ac:dyDescent="0.25">
      <c r="A20" s="40" t="s">
        <v>43</v>
      </c>
      <c r="B20" s="19">
        <v>81.642026975492897</v>
      </c>
      <c r="C20" s="19">
        <v>105.59183146464028</v>
      </c>
      <c r="D20" s="6"/>
      <c r="E20" s="18">
        <f t="shared" si="0"/>
        <v>0.29335141931662934</v>
      </c>
      <c r="F20" s="15"/>
      <c r="G20" s="20" t="str">
        <f t="shared" si="1"/>
        <v>samoloty, statki, kolej</v>
      </c>
      <c r="H20" s="19">
        <v>83.293774646396301</v>
      </c>
      <c r="I20" s="19">
        <v>45.71640359773518</v>
      </c>
      <c r="J20" s="6"/>
      <c r="K20" s="18">
        <f t="shared" si="2"/>
        <v>-0.45114261189610894</v>
      </c>
      <c r="L20" s="15"/>
      <c r="M20" s="20" t="str">
        <f t="shared" si="3"/>
        <v>samoloty, statki, kolej</v>
      </c>
      <c r="N20" s="19">
        <f t="shared" si="5"/>
        <v>164.9358016218892</v>
      </c>
      <c r="O20" s="19">
        <f t="shared" si="5"/>
        <v>151.30823506237545</v>
      </c>
      <c r="P20" s="6"/>
      <c r="Q20" s="18">
        <f t="shared" si="4"/>
        <v>-8.2623459706792968E-2</v>
      </c>
    </row>
    <row r="21" spans="1:17" x14ac:dyDescent="0.25">
      <c r="A21" s="40" t="s">
        <v>41</v>
      </c>
      <c r="B21" s="19">
        <v>28.111855076998669</v>
      </c>
      <c r="C21" s="19">
        <v>65.899739002653078</v>
      </c>
      <c r="D21" s="6"/>
      <c r="E21" s="18">
        <f t="shared" si="0"/>
        <v>1.3441974505827878</v>
      </c>
      <c r="F21" s="15"/>
      <c r="G21" s="20" t="str">
        <f t="shared" si="1"/>
        <v>inne</v>
      </c>
      <c r="H21" s="19">
        <v>29.765607657973188</v>
      </c>
      <c r="I21" s="19">
        <v>54.594263263570987</v>
      </c>
      <c r="J21" s="6"/>
      <c r="K21" s="18">
        <f t="shared" si="2"/>
        <v>0.8341390470134431</v>
      </c>
      <c r="L21" s="15"/>
      <c r="M21" s="20" t="str">
        <f t="shared" si="3"/>
        <v>inne</v>
      </c>
      <c r="N21" s="19">
        <f t="shared" si="5"/>
        <v>57.877462734971857</v>
      </c>
      <c r="O21" s="19">
        <f t="shared" si="5"/>
        <v>120.49400226622407</v>
      </c>
      <c r="P21" s="6"/>
      <c r="Q21" s="18">
        <f t="shared" si="4"/>
        <v>1.081881212000968</v>
      </c>
    </row>
    <row r="22" spans="1:17" ht="11.25" customHeight="1" thickBot="1" x14ac:dyDescent="0.3">
      <c r="A22" s="43"/>
      <c r="B22" s="17"/>
      <c r="C22" s="17"/>
      <c r="D22" s="6"/>
      <c r="E22" s="7"/>
      <c r="F22" s="6"/>
      <c r="G22" s="10"/>
      <c r="H22" s="17"/>
      <c r="I22" s="17"/>
      <c r="J22" s="6"/>
      <c r="K22" s="7"/>
      <c r="L22" s="15"/>
      <c r="M22" s="10"/>
      <c r="N22" s="17"/>
      <c r="O22" s="17"/>
      <c r="P22" s="6"/>
      <c r="Q22" s="7"/>
    </row>
    <row r="23" spans="1:17" ht="26.5" thickBot="1" x14ac:dyDescent="0.3">
      <c r="A23" s="44" t="s">
        <v>44</v>
      </c>
      <c r="B23" s="13">
        <f>B9+B18+B19+B20+B21</f>
        <v>4272.1504563211365</v>
      </c>
      <c r="C23" s="13">
        <f>C9+C18+C19+C20+C21</f>
        <v>5039.8338574512736</v>
      </c>
      <c r="D23" s="6"/>
      <c r="E23" s="12">
        <f>IF(B23,C23/B23-1,"")</f>
        <v>0.17969484197221131</v>
      </c>
      <c r="F23" s="16"/>
      <c r="G23" s="14" t="str">
        <f>$A23</f>
        <v>Ruchomości ( leasing  )</v>
      </c>
      <c r="H23" s="13">
        <f>SUM(H9,H18:H21)</f>
        <v>5850.1329610100511</v>
      </c>
      <c r="I23" s="13">
        <f>SUM(I9,I18:I21)</f>
        <v>5445.5615314960305</v>
      </c>
      <c r="J23" s="6"/>
      <c r="K23" s="12">
        <f>IF(H23,I23/H23-1,"")</f>
        <v>-6.9155937516361954E-2</v>
      </c>
      <c r="L23" s="15"/>
      <c r="M23" s="14" t="str">
        <f>$A23</f>
        <v>Ruchomości ( leasing  )</v>
      </c>
      <c r="N23" s="13">
        <f>SUM(N9,N18:N21)</f>
        <v>10122.283417331186</v>
      </c>
      <c r="O23" s="13">
        <f>SUM(O9,O18:O21)</f>
        <v>10485.395388947305</v>
      </c>
      <c r="P23" s="6"/>
      <c r="Q23" s="12">
        <f>IF(N23,O23/N23-1,"")</f>
        <v>3.5872535538217232E-2</v>
      </c>
    </row>
    <row r="24" spans="1:17" s="6" customFormat="1" ht="21.75" customHeight="1" x14ac:dyDescent="0.25">
      <c r="A24" s="10"/>
      <c r="B24" s="9"/>
      <c r="C24" s="8"/>
      <c r="E24" s="7"/>
      <c r="F24" s="11"/>
      <c r="G24" s="10"/>
      <c r="H24" s="9"/>
      <c r="I24" s="8"/>
      <c r="K24" s="7"/>
      <c r="L24" s="7"/>
      <c r="M24" s="10"/>
      <c r="N24" s="9"/>
      <c r="O24" s="8"/>
      <c r="Q24" s="7"/>
    </row>
    <row r="25" spans="1:17" ht="17.5" x14ac:dyDescent="0.3">
      <c r="A25" s="30"/>
      <c r="B25" s="4"/>
      <c r="C25" s="4"/>
      <c r="G25" s="30"/>
      <c r="H25" s="4"/>
      <c r="I25" s="4"/>
      <c r="M25" s="30"/>
      <c r="N25" s="4"/>
      <c r="O25" s="4"/>
    </row>
    <row r="26" spans="1:17" x14ac:dyDescent="0.3">
      <c r="A26" s="1" t="s">
        <v>47</v>
      </c>
    </row>
    <row r="27" spans="1:17" ht="45" customHeight="1" x14ac:dyDescent="0.25">
      <c r="A27" s="6"/>
      <c r="B27" s="31" t="str">
        <f>B5</f>
        <v>I 2022 vs I 2021</v>
      </c>
      <c r="C27" s="31"/>
      <c r="D27" s="31"/>
      <c r="E27" s="31"/>
      <c r="F27" s="29"/>
      <c r="G27" s="6"/>
      <c r="H27" s="31" t="str">
        <f>H5</f>
        <v>II 2022 vs II 2021</v>
      </c>
      <c r="I27" s="31"/>
      <c r="J27" s="31"/>
      <c r="K27" s="31"/>
      <c r="L27" s="29"/>
      <c r="M27" s="6"/>
      <c r="N27" s="31" t="str">
        <f>N5</f>
        <v>I-II 2022 vs I-II 2021</v>
      </c>
      <c r="O27" s="31"/>
      <c r="P27" s="31"/>
      <c r="Q27" s="31"/>
    </row>
    <row r="28" spans="1:17" ht="15.75" customHeight="1" x14ac:dyDescent="0.25">
      <c r="A28" s="28"/>
      <c r="B28" s="29"/>
      <c r="C28" s="29"/>
      <c r="D28" s="29"/>
      <c r="E28" s="29"/>
      <c r="F28" s="29"/>
      <c r="G28" s="28"/>
      <c r="H28" s="29"/>
      <c r="I28" s="29"/>
      <c r="J28" s="29"/>
      <c r="K28" s="29"/>
      <c r="L28" s="29"/>
      <c r="M28" s="28"/>
      <c r="N28" s="29"/>
      <c r="O28" s="29"/>
      <c r="P28" s="29"/>
      <c r="Q28" s="29"/>
    </row>
    <row r="30" spans="1:17" ht="20" x14ac:dyDescent="0.25">
      <c r="B30" s="25" t="str">
        <f>B8</f>
        <v>I 2021</v>
      </c>
      <c r="C30" s="25" t="str">
        <f>C8</f>
        <v>I 2022</v>
      </c>
      <c r="E30" s="25" t="str">
        <f>E8</f>
        <v>I 22 /
I 21</v>
      </c>
      <c r="F30" s="26"/>
      <c r="H30" s="25" t="str">
        <f>H8</f>
        <v>II 2021</v>
      </c>
      <c r="I30" s="25" t="str">
        <f>I8</f>
        <v>II 2022</v>
      </c>
      <c r="K30" s="25" t="str">
        <f>K8</f>
        <v>II 22 /
II 21</v>
      </c>
      <c r="L30" s="26"/>
      <c r="N30" s="25" t="str">
        <f>N8</f>
        <v>I-II 2021</v>
      </c>
      <c r="O30" s="25" t="str">
        <f>O8</f>
        <v>I-II 2022</v>
      </c>
      <c r="Q30" s="25" t="str">
        <f>Q8</f>
        <v>I-II 22 /
I-II 21</v>
      </c>
    </row>
    <row r="31" spans="1:17" x14ac:dyDescent="0.25">
      <c r="A31" s="45" t="str">
        <f>A9</f>
        <v>pojazdy</v>
      </c>
      <c r="B31" s="19">
        <f>SUM(B32:B33,B35:B39)</f>
        <v>132.36285616341218</v>
      </c>
      <c r="C31" s="19">
        <f>SUM(C32:C33,C35:C39)</f>
        <v>213.15741682813521</v>
      </c>
      <c r="D31" s="6"/>
      <c r="E31" s="18">
        <f t="shared" ref="E31:E43" si="6">IF(B31,C31/B31-1,"")</f>
        <v>0.61040206449591805</v>
      </c>
      <c r="F31" s="15"/>
      <c r="G31" s="20" t="str">
        <f t="shared" ref="G31:G43" si="7">$A31</f>
        <v>pojazdy</v>
      </c>
      <c r="H31" s="19">
        <f>SUM(H32:H33,H35:H39)</f>
        <v>158.13409380470549</v>
      </c>
      <c r="I31" s="19">
        <f>SUM(I32:I33,I35:I39)</f>
        <v>212.40795777723162</v>
      </c>
      <c r="J31" s="6"/>
      <c r="K31" s="18">
        <f t="shared" ref="K31:K43" si="8">IF(H31,I31/H31-1,"")</f>
        <v>0.3432141840301306</v>
      </c>
      <c r="L31" s="15"/>
      <c r="M31" s="20" t="str">
        <f t="shared" ref="M31:M43" si="9">$A31</f>
        <v>pojazdy</v>
      </c>
      <c r="N31" s="19">
        <f>SUM(N32:N33,N35:N39)</f>
        <v>290.49694996811769</v>
      </c>
      <c r="O31" s="19">
        <f>SUM(O32:O33,O35:O39)</f>
        <v>425.5653746053668</v>
      </c>
      <c r="P31" s="6"/>
      <c r="Q31" s="18">
        <f t="shared" ref="Q31:Q43" si="10">IF(N31,O31/N31-1,"")</f>
        <v>0.46495642949804816</v>
      </c>
    </row>
    <row r="32" spans="1:17" x14ac:dyDescent="0.3">
      <c r="A32" s="46" t="str">
        <f t="shared" ref="A32:A43" si="11">A10</f>
        <v>osobowe</v>
      </c>
      <c r="B32" s="24">
        <v>51.889840832730933</v>
      </c>
      <c r="C32" s="24">
        <v>97.050827899370802</v>
      </c>
      <c r="D32" s="3"/>
      <c r="E32" s="18">
        <f t="shared" si="6"/>
        <v>0.87032425503516575</v>
      </c>
      <c r="F32" s="15"/>
      <c r="G32" s="22" t="str">
        <f t="shared" si="7"/>
        <v>osobowe</v>
      </c>
      <c r="H32" s="24">
        <v>50.178924505387783</v>
      </c>
      <c r="I32" s="24">
        <v>92.924547182646947</v>
      </c>
      <c r="J32" s="3"/>
      <c r="K32" s="18">
        <f t="shared" si="8"/>
        <v>0.85186406641038115</v>
      </c>
      <c r="L32" s="15"/>
      <c r="M32" s="22" t="str">
        <f t="shared" si="9"/>
        <v>osobowe</v>
      </c>
      <c r="N32" s="24">
        <f>B32+H32</f>
        <v>102.06876533811871</v>
      </c>
      <c r="O32" s="24">
        <f>C32+I32</f>
        <v>189.97537508201776</v>
      </c>
      <c r="P32" s="3"/>
      <c r="Q32" s="18">
        <f t="shared" si="10"/>
        <v>0.86124887915215487</v>
      </c>
    </row>
    <row r="33" spans="1:18" x14ac:dyDescent="0.3">
      <c r="A33" s="46" t="str">
        <f t="shared" si="11"/>
        <v>cięzarowe do 3,5 t</v>
      </c>
      <c r="B33" s="24">
        <v>15.616010566868139</v>
      </c>
      <c r="C33" s="24">
        <v>31.990585338497038</v>
      </c>
      <c r="D33" s="3"/>
      <c r="E33" s="18">
        <f t="shared" si="6"/>
        <v>1.0485760560619863</v>
      </c>
      <c r="F33" s="15"/>
      <c r="G33" s="22" t="str">
        <f t="shared" si="7"/>
        <v>cięzarowe do 3,5 t</v>
      </c>
      <c r="H33" s="24">
        <v>18.658121896355727</v>
      </c>
      <c r="I33" s="24">
        <v>23.309505977510167</v>
      </c>
      <c r="J33" s="3"/>
      <c r="K33" s="18">
        <f t="shared" si="8"/>
        <v>0.24929540641831371</v>
      </c>
      <c r="L33" s="15"/>
      <c r="M33" s="22" t="str">
        <f t="shared" si="9"/>
        <v>cięzarowe do 3,5 t</v>
      </c>
      <c r="N33" s="24">
        <f>B33+H33</f>
        <v>34.274132463223864</v>
      </c>
      <c r="O33" s="24">
        <f>C33+I33</f>
        <v>55.300091316007205</v>
      </c>
      <c r="P33" s="3"/>
      <c r="Q33" s="18">
        <f t="shared" si="10"/>
        <v>0.61346436340421429</v>
      </c>
    </row>
    <row r="34" spans="1:18" x14ac:dyDescent="0.3">
      <c r="A34" s="46" t="str">
        <f t="shared" si="11"/>
        <v>ciężarowe</v>
      </c>
      <c r="B34" s="24">
        <f>B35+B36+B37+B38</f>
        <v>60.9802070847973</v>
      </c>
      <c r="C34" s="24">
        <f>C35+C36+C37+C38</f>
        <v>83.694861194434367</v>
      </c>
      <c r="D34" s="3"/>
      <c r="E34" s="18">
        <f t="shared" si="6"/>
        <v>0.37249224290187688</v>
      </c>
      <c r="F34" s="15"/>
      <c r="G34" s="22" t="str">
        <f t="shared" si="7"/>
        <v>ciężarowe</v>
      </c>
      <c r="H34" s="24">
        <f>H35+H36+H37+H38</f>
        <v>88.72872291785211</v>
      </c>
      <c r="I34" s="24">
        <f>I35+I36+I37+I38</f>
        <v>90.696789693333059</v>
      </c>
      <c r="J34" s="3"/>
      <c r="K34" s="18">
        <f t="shared" si="8"/>
        <v>2.2180717931701288E-2</v>
      </c>
      <c r="L34" s="15"/>
      <c r="M34" s="22" t="str">
        <f t="shared" si="9"/>
        <v>ciężarowe</v>
      </c>
      <c r="N34" s="24">
        <f>N35+N36+N37+N38</f>
        <v>149.70893000264942</v>
      </c>
      <c r="O34" s="24">
        <f>O35+O36+O37+O38</f>
        <v>174.39165088776741</v>
      </c>
      <c r="P34" s="3"/>
      <c r="Q34" s="18">
        <f t="shared" si="10"/>
        <v>0.16487140002056777</v>
      </c>
    </row>
    <row r="35" spans="1:18" x14ac:dyDescent="0.3">
      <c r="A35" s="47" t="str">
        <f t="shared" si="11"/>
        <v>ciężarowe pow. 3,5 t</v>
      </c>
      <c r="B35" s="24">
        <v>9.6788319731022625</v>
      </c>
      <c r="C35" s="24">
        <v>6.2016368328518086</v>
      </c>
      <c r="D35" s="3"/>
      <c r="E35" s="18">
        <f t="shared" si="6"/>
        <v>-0.3592577234436628</v>
      </c>
      <c r="F35" s="15"/>
      <c r="G35" s="23" t="str">
        <f t="shared" si="7"/>
        <v>ciężarowe pow. 3,5 t</v>
      </c>
      <c r="H35" s="24">
        <v>7.2379776484597631</v>
      </c>
      <c r="I35" s="24">
        <v>14.131564800245197</v>
      </c>
      <c r="J35" s="3"/>
      <c r="K35" s="18">
        <f t="shared" si="8"/>
        <v>0.95241896101356227</v>
      </c>
      <c r="L35" s="15"/>
      <c r="M35" s="23" t="str">
        <f t="shared" si="9"/>
        <v>ciężarowe pow. 3,5 t</v>
      </c>
      <c r="N35" s="24">
        <f t="shared" ref="N35:O43" si="12">B35+H35</f>
        <v>16.916809621562024</v>
      </c>
      <c r="O35" s="24">
        <f t="shared" si="12"/>
        <v>20.333201633097005</v>
      </c>
      <c r="P35" s="3"/>
      <c r="Q35" s="18">
        <f t="shared" si="10"/>
        <v>0.20195250097160611</v>
      </c>
      <c r="R35" s="15"/>
    </row>
    <row r="36" spans="1:18" x14ac:dyDescent="0.3">
      <c r="A36" s="47" t="str">
        <f t="shared" si="11"/>
        <v>ciągniki siodłowe</v>
      </c>
      <c r="B36" s="21">
        <v>34.237993767396979</v>
      </c>
      <c r="C36" s="21">
        <v>49.955378661459562</v>
      </c>
      <c r="D36" s="3"/>
      <c r="E36" s="18">
        <f t="shared" si="6"/>
        <v>0.45906267174537008</v>
      </c>
      <c r="F36" s="15"/>
      <c r="G36" s="23" t="str">
        <f t="shared" si="7"/>
        <v>ciągniki siodłowe</v>
      </c>
      <c r="H36" s="21">
        <v>54.669828390478948</v>
      </c>
      <c r="I36" s="21">
        <v>46.502808479130799</v>
      </c>
      <c r="J36" s="3"/>
      <c r="K36" s="18">
        <f t="shared" si="8"/>
        <v>-0.14938806562580098</v>
      </c>
      <c r="L36" s="15"/>
      <c r="M36" s="23" t="str">
        <f t="shared" si="9"/>
        <v>ciągniki siodłowe</v>
      </c>
      <c r="N36" s="21">
        <f t="shared" si="12"/>
        <v>88.907822157875927</v>
      </c>
      <c r="O36" s="21">
        <f t="shared" si="12"/>
        <v>96.458187140590354</v>
      </c>
      <c r="P36" s="3"/>
      <c r="Q36" s="18">
        <f t="shared" si="10"/>
        <v>8.4923517407805127E-2</v>
      </c>
    </row>
    <row r="37" spans="1:18" x14ac:dyDescent="0.3">
      <c r="A37" s="47" t="str">
        <f t="shared" si="11"/>
        <v>naczepy/przyczepy</v>
      </c>
      <c r="B37" s="21">
        <v>17.063381344298062</v>
      </c>
      <c r="C37" s="21">
        <v>26.332580508713978</v>
      </c>
      <c r="D37" s="3"/>
      <c r="E37" s="18">
        <f t="shared" si="6"/>
        <v>0.54322170836985562</v>
      </c>
      <c r="F37" s="15"/>
      <c r="G37" s="23" t="str">
        <f t="shared" si="7"/>
        <v>naczepy/przyczepy</v>
      </c>
      <c r="H37" s="21">
        <v>26.820916878913401</v>
      </c>
      <c r="I37" s="21">
        <v>29.465542795285842</v>
      </c>
      <c r="J37" s="3"/>
      <c r="K37" s="18">
        <f t="shared" si="8"/>
        <v>9.8603113693389144E-2</v>
      </c>
      <c r="L37" s="15"/>
      <c r="M37" s="23" t="str">
        <f t="shared" si="9"/>
        <v>naczepy/przyczepy</v>
      </c>
      <c r="N37" s="21">
        <f t="shared" si="12"/>
        <v>43.884298223211459</v>
      </c>
      <c r="O37" s="21">
        <f t="shared" si="12"/>
        <v>55.798123303999816</v>
      </c>
      <c r="P37" s="3"/>
      <c r="Q37" s="18">
        <f t="shared" si="10"/>
        <v>0.27148263873767142</v>
      </c>
    </row>
    <row r="38" spans="1:18" x14ac:dyDescent="0.3">
      <c r="A38" s="47" t="str">
        <f t="shared" si="11"/>
        <v>autobusy</v>
      </c>
      <c r="B38" s="21">
        <v>0</v>
      </c>
      <c r="C38" s="21">
        <v>1.2052651914090058</v>
      </c>
      <c r="D38" s="3"/>
      <c r="E38" s="18" t="str">
        <f t="shared" si="6"/>
        <v/>
      </c>
      <c r="F38" s="15"/>
      <c r="G38" s="23" t="str">
        <f t="shared" si="7"/>
        <v>autobusy</v>
      </c>
      <c r="H38" s="21">
        <v>0</v>
      </c>
      <c r="I38" s="21">
        <v>0.59687361867122957</v>
      </c>
      <c r="J38" s="3"/>
      <c r="K38" s="18" t="str">
        <f t="shared" si="8"/>
        <v/>
      </c>
      <c r="L38" s="15"/>
      <c r="M38" s="23" t="str">
        <f t="shared" si="9"/>
        <v>autobusy</v>
      </c>
      <c r="N38" s="21">
        <f t="shared" si="12"/>
        <v>0</v>
      </c>
      <c r="O38" s="21">
        <f t="shared" si="12"/>
        <v>1.8021388100802354</v>
      </c>
      <c r="P38" s="3"/>
      <c r="Q38" s="18" t="str">
        <f t="shared" si="10"/>
        <v/>
      </c>
    </row>
    <row r="39" spans="1:18" x14ac:dyDescent="0.3">
      <c r="A39" s="46" t="str">
        <f t="shared" si="11"/>
        <v>inne</v>
      </c>
      <c r="B39" s="21">
        <v>3.8767976790158243</v>
      </c>
      <c r="C39" s="21">
        <v>0.42114239583300217</v>
      </c>
      <c r="D39" s="3"/>
      <c r="E39" s="18">
        <f t="shared" si="6"/>
        <v>-0.89136848742132069</v>
      </c>
      <c r="F39" s="15"/>
      <c r="G39" s="22" t="str">
        <f t="shared" si="7"/>
        <v>inne</v>
      </c>
      <c r="H39" s="21">
        <v>0.568324485109856</v>
      </c>
      <c r="I39" s="21">
        <v>5.4771149237414116</v>
      </c>
      <c r="J39" s="3"/>
      <c r="K39" s="18">
        <f t="shared" si="8"/>
        <v>8.6373023989679005</v>
      </c>
      <c r="L39" s="15"/>
      <c r="M39" s="22" t="str">
        <f t="shared" si="9"/>
        <v>inne</v>
      </c>
      <c r="N39" s="21">
        <f t="shared" si="12"/>
        <v>4.4451221641256806</v>
      </c>
      <c r="O39" s="21">
        <f t="shared" si="12"/>
        <v>5.8982573195744141</v>
      </c>
      <c r="P39" s="3"/>
      <c r="Q39" s="18">
        <f t="shared" si="10"/>
        <v>0.32690556115110803</v>
      </c>
    </row>
    <row r="40" spans="1:18" x14ac:dyDescent="0.25">
      <c r="A40" s="45" t="str">
        <f t="shared" si="11"/>
        <v>MiU</v>
      </c>
      <c r="B40" s="19">
        <v>302.60514553264358</v>
      </c>
      <c r="C40" s="19">
        <v>498.01680108785524</v>
      </c>
      <c r="D40" s="6"/>
      <c r="E40" s="18">
        <f t="shared" si="6"/>
        <v>0.64576448365162253</v>
      </c>
      <c r="F40" s="15"/>
      <c r="G40" s="20" t="str">
        <f t="shared" si="7"/>
        <v>MiU</v>
      </c>
      <c r="H40" s="19">
        <v>441.73092774230793</v>
      </c>
      <c r="I40" s="19">
        <v>547.58320209064152</v>
      </c>
      <c r="J40" s="6"/>
      <c r="K40" s="18">
        <f t="shared" si="8"/>
        <v>0.23963066133799105</v>
      </c>
      <c r="L40" s="15"/>
      <c r="M40" s="20" t="str">
        <f t="shared" si="9"/>
        <v>MiU</v>
      </c>
      <c r="N40" s="19">
        <f t="shared" si="12"/>
        <v>744.33607327495156</v>
      </c>
      <c r="O40" s="19">
        <f t="shared" si="12"/>
        <v>1045.6000031784968</v>
      </c>
      <c r="P40" s="6"/>
      <c r="Q40" s="18">
        <f t="shared" si="10"/>
        <v>0.40474181048089664</v>
      </c>
    </row>
    <row r="41" spans="1:18" x14ac:dyDescent="0.25">
      <c r="A41" s="45" t="str">
        <f t="shared" si="11"/>
        <v>IT</v>
      </c>
      <c r="B41" s="19">
        <v>9.4974229583762373</v>
      </c>
      <c r="C41" s="19">
        <v>18.523001357787898</v>
      </c>
      <c r="D41" s="6"/>
      <c r="E41" s="18">
        <f t="shared" si="6"/>
        <v>0.95031867475708931</v>
      </c>
      <c r="F41" s="15"/>
      <c r="G41" s="20" t="str">
        <f t="shared" si="7"/>
        <v>IT</v>
      </c>
      <c r="H41" s="19">
        <v>5.2555581353579264</v>
      </c>
      <c r="I41" s="19">
        <v>15.330804239659313</v>
      </c>
      <c r="J41" s="6"/>
      <c r="K41" s="18">
        <f t="shared" si="8"/>
        <v>1.917064913908562</v>
      </c>
      <c r="L41" s="15"/>
      <c r="M41" s="20" t="str">
        <f t="shared" si="9"/>
        <v>IT</v>
      </c>
      <c r="N41" s="19">
        <f t="shared" si="12"/>
        <v>14.752981093734164</v>
      </c>
      <c r="O41" s="19">
        <f t="shared" si="12"/>
        <v>33.853805597447213</v>
      </c>
      <c r="P41" s="6"/>
      <c r="Q41" s="18">
        <f t="shared" si="10"/>
        <v>1.294709481585758</v>
      </c>
    </row>
    <row r="42" spans="1:18" x14ac:dyDescent="0.25">
      <c r="A42" s="45" t="str">
        <f t="shared" si="11"/>
        <v>samoloty, statki, kolej</v>
      </c>
      <c r="B42" s="19">
        <v>37.444607635921628</v>
      </c>
      <c r="C42" s="19">
        <v>7.5604602967244885</v>
      </c>
      <c r="D42" s="6"/>
      <c r="E42" s="18">
        <f t="shared" si="6"/>
        <v>-0.79808947738922131</v>
      </c>
      <c r="F42" s="15"/>
      <c r="G42" s="20" t="str">
        <f t="shared" si="7"/>
        <v>samoloty, statki, kolej</v>
      </c>
      <c r="H42" s="19">
        <v>17.659102100352094</v>
      </c>
      <c r="I42" s="19">
        <v>25.748286270464508</v>
      </c>
      <c r="J42" s="6"/>
      <c r="K42" s="18">
        <f t="shared" si="8"/>
        <v>0.45807448896006608</v>
      </c>
      <c r="L42" s="15"/>
      <c r="M42" s="20" t="str">
        <f t="shared" si="9"/>
        <v>samoloty, statki, kolej</v>
      </c>
      <c r="N42" s="19">
        <f t="shared" si="12"/>
        <v>55.103709736273721</v>
      </c>
      <c r="O42" s="19">
        <f t="shared" si="12"/>
        <v>33.308746567188997</v>
      </c>
      <c r="P42" s="6"/>
      <c r="Q42" s="18">
        <f t="shared" si="10"/>
        <v>-0.39552624085375354</v>
      </c>
    </row>
    <row r="43" spans="1:18" x14ac:dyDescent="0.25">
      <c r="A43" s="45" t="str">
        <f t="shared" si="11"/>
        <v>inne</v>
      </c>
      <c r="B43" s="19">
        <v>1.8522443872225909</v>
      </c>
      <c r="C43" s="19">
        <v>20.197975218725297</v>
      </c>
      <c r="D43" s="6"/>
      <c r="E43" s="18">
        <f t="shared" si="6"/>
        <v>9.904595180883133</v>
      </c>
      <c r="F43" s="15"/>
      <c r="G43" s="20" t="str">
        <f t="shared" si="7"/>
        <v>inne</v>
      </c>
      <c r="H43" s="19">
        <v>7.9861774226262252</v>
      </c>
      <c r="I43" s="19">
        <v>9.793921040089506</v>
      </c>
      <c r="J43" s="6"/>
      <c r="K43" s="18">
        <f t="shared" si="8"/>
        <v>0.22635906038621556</v>
      </c>
      <c r="L43" s="15"/>
      <c r="M43" s="20" t="str">
        <f t="shared" si="9"/>
        <v>inne</v>
      </c>
      <c r="N43" s="19">
        <f t="shared" si="12"/>
        <v>9.8384218098488159</v>
      </c>
      <c r="O43" s="19">
        <f t="shared" si="12"/>
        <v>29.991896258814805</v>
      </c>
      <c r="P43" s="6"/>
      <c r="Q43" s="18">
        <f t="shared" si="10"/>
        <v>2.0484458624035842</v>
      </c>
    </row>
    <row r="44" spans="1:18" ht="11.25" customHeight="1" x14ac:dyDescent="0.25">
      <c r="A44" s="48"/>
      <c r="B44" s="17"/>
      <c r="C44" s="17"/>
      <c r="D44" s="6"/>
      <c r="E44" s="7"/>
      <c r="F44" s="6"/>
      <c r="G44" s="10"/>
      <c r="H44" s="17"/>
      <c r="I44" s="17"/>
      <c r="J44" s="6"/>
      <c r="K44" s="7"/>
      <c r="L44" s="15"/>
      <c r="M44" s="10"/>
      <c r="N44" s="17"/>
      <c r="O44" s="17"/>
      <c r="P44" s="6"/>
      <c r="Q44" s="7"/>
    </row>
    <row r="45" spans="1:18" ht="15.5" x14ac:dyDescent="0.25">
      <c r="A45" s="49" t="s">
        <v>45</v>
      </c>
      <c r="B45" s="13">
        <f>B31+B40+B41+B42+B43</f>
        <v>483.76227667757621</v>
      </c>
      <c r="C45" s="13">
        <f>C31+C40+C41+C42+C43</f>
        <v>757.45565478922811</v>
      </c>
      <c r="D45" s="6"/>
      <c r="E45" s="12">
        <f>IF(B45,C45/B45-1,"")</f>
        <v>0.56576006709606741</v>
      </c>
      <c r="F45" s="16"/>
      <c r="G45" s="14" t="str">
        <f>$A45</f>
        <v>Ruchomości (pożyczki)</v>
      </c>
      <c r="H45" s="13">
        <f>SUM(H31,H40:H43)</f>
        <v>630.76585920534967</v>
      </c>
      <c r="I45" s="13">
        <f>SUM(I31,I40:I43)</f>
        <v>810.86417141808647</v>
      </c>
      <c r="J45" s="6"/>
      <c r="K45" s="12">
        <f>IF(H45,I45/H45-1,"")</f>
        <v>0.2855232406516548</v>
      </c>
      <c r="L45" s="15"/>
      <c r="M45" s="14" t="str">
        <f>$A45</f>
        <v>Ruchomości (pożyczki)</v>
      </c>
      <c r="N45" s="13">
        <f>SUM(N31,N40:N43)</f>
        <v>1114.5281358829259</v>
      </c>
      <c r="O45" s="13">
        <f>SUM(O31,O40:O43)</f>
        <v>1568.3198262073147</v>
      </c>
      <c r="P45" s="6"/>
      <c r="Q45" s="12">
        <f>IF(N45,O45/N45-1,"")</f>
        <v>0.40716037192268484</v>
      </c>
    </row>
    <row r="46" spans="1:18" s="6" customFormat="1" ht="21.75" customHeight="1" x14ac:dyDescent="0.25">
      <c r="A46" s="10"/>
      <c r="B46" s="9"/>
      <c r="C46" s="8"/>
      <c r="E46" s="7"/>
      <c r="F46" s="11"/>
      <c r="G46" s="10"/>
      <c r="H46" s="9"/>
      <c r="I46" s="8"/>
      <c r="K46" s="7"/>
      <c r="L46" s="7"/>
      <c r="M46" s="10"/>
      <c r="N46" s="9"/>
      <c r="O46" s="8"/>
      <c r="Q46" s="7"/>
    </row>
    <row r="48" spans="1:18" ht="17.5" x14ac:dyDescent="0.3">
      <c r="A48" s="30"/>
      <c r="G48" s="30"/>
      <c r="M48" s="30"/>
    </row>
    <row r="49" spans="1:18" x14ac:dyDescent="0.3">
      <c r="A49" s="1" t="s">
        <v>46</v>
      </c>
    </row>
    <row r="50" spans="1:18" ht="45" customHeight="1" x14ac:dyDescent="0.25">
      <c r="B50" s="31" t="str">
        <f>B5</f>
        <v>I 2022 vs I 2021</v>
      </c>
      <c r="C50" s="31"/>
      <c r="D50" s="31"/>
      <c r="E50" s="31"/>
      <c r="F50" s="29"/>
      <c r="H50" s="31" t="str">
        <f>H5</f>
        <v>II 2022 vs II 2021</v>
      </c>
      <c r="I50" s="31"/>
      <c r="J50" s="31"/>
      <c r="K50" s="31"/>
      <c r="L50" s="29"/>
      <c r="N50" s="31" t="str">
        <f>N5</f>
        <v>I-II 2022 vs I-II 2021</v>
      </c>
      <c r="O50" s="31"/>
      <c r="P50" s="31"/>
      <c r="Q50" s="31"/>
    </row>
    <row r="51" spans="1:18" ht="15.75" customHeight="1" x14ac:dyDescent="0.25">
      <c r="A51" s="28"/>
      <c r="B51" s="29"/>
      <c r="C51" s="29"/>
      <c r="D51" s="29"/>
      <c r="E51" s="29"/>
      <c r="F51" s="29"/>
      <c r="G51" s="28"/>
      <c r="H51" s="29"/>
      <c r="I51" s="29"/>
      <c r="J51" s="29"/>
      <c r="K51" s="29"/>
      <c r="L51" s="29"/>
      <c r="M51" s="28"/>
      <c r="N51" s="29"/>
      <c r="O51" s="29"/>
      <c r="P51" s="29"/>
      <c r="Q51" s="29"/>
    </row>
    <row r="53" spans="1:18" ht="20" x14ac:dyDescent="0.25">
      <c r="B53" s="25" t="str">
        <f>B8</f>
        <v>I 2021</v>
      </c>
      <c r="C53" s="25" t="str">
        <f>C8</f>
        <v>I 2022</v>
      </c>
      <c r="E53" s="25" t="str">
        <f>E8</f>
        <v>I 22 /
I 21</v>
      </c>
      <c r="F53" s="26"/>
      <c r="H53" s="25" t="str">
        <f>H8</f>
        <v>II 2021</v>
      </c>
      <c r="I53" s="25" t="str">
        <f>I8</f>
        <v>II 2022</v>
      </c>
      <c r="K53" s="25" t="str">
        <f>K8</f>
        <v>II 22 /
II 21</v>
      </c>
      <c r="L53" s="26"/>
      <c r="N53" s="25" t="str">
        <f>N8</f>
        <v>I-II 2021</v>
      </c>
      <c r="O53" s="25" t="str">
        <f>O8</f>
        <v>I-II 2022</v>
      </c>
      <c r="Q53" s="25" t="str">
        <f>Q8</f>
        <v>I-II 22 /
I-II 21</v>
      </c>
    </row>
    <row r="54" spans="1:18" x14ac:dyDescent="0.25">
      <c r="A54" s="45" t="str">
        <f>A9</f>
        <v>pojazdy</v>
      </c>
      <c r="B54" s="19">
        <f>SUM(B55:B56,B58:B62)</f>
        <v>3429.1058294117679</v>
      </c>
      <c r="C54" s="19">
        <f>SUM(C55:C56,C58:C62)</f>
        <v>3768.0873529522073</v>
      </c>
      <c r="D54" s="6"/>
      <c r="E54" s="18">
        <f t="shared" ref="E54:E66" si="13">IF(B54,C54/B54-1,"")</f>
        <v>9.8854202933301938E-2</v>
      </c>
      <c r="F54" s="15"/>
      <c r="G54" s="20" t="str">
        <f t="shared" ref="G54:G66" si="14">$A54</f>
        <v>pojazdy</v>
      </c>
      <c r="H54" s="19">
        <f>SUM(H55:H56,H58:H62)</f>
        <v>4792.3619788110827</v>
      </c>
      <c r="I54" s="19">
        <f>SUM(I55:I56,I58:I62)</f>
        <v>4282.3820543103839</v>
      </c>
      <c r="J54" s="6"/>
      <c r="K54" s="18">
        <f t="shared" ref="K54:K66" si="15">IF(H54,I54/H54-1,"")</f>
        <v>-0.1064151511833874</v>
      </c>
      <c r="L54" s="15"/>
      <c r="M54" s="20" t="str">
        <f t="shared" ref="M54:M66" si="16">$A54</f>
        <v>pojazdy</v>
      </c>
      <c r="N54" s="19">
        <f>SUM(N55:N56,N58:N62)</f>
        <v>8221.4678082228493</v>
      </c>
      <c r="O54" s="19">
        <f>SUM(O55:O56,O58:O62)</f>
        <v>8050.4694072625907</v>
      </c>
      <c r="P54" s="6"/>
      <c r="Q54" s="18">
        <f t="shared" ref="Q54:Q66" si="17">IF(N54,O54/N54-1,"")</f>
        <v>-2.0799011192287553E-2</v>
      </c>
    </row>
    <row r="55" spans="1:18" x14ac:dyDescent="0.3">
      <c r="A55" s="46" t="str">
        <f t="shared" ref="A55:A66" si="18">A10</f>
        <v>osobowe</v>
      </c>
      <c r="B55" s="24">
        <v>2015.1940180440902</v>
      </c>
      <c r="C55" s="24">
        <v>1944.9965487825002</v>
      </c>
      <c r="D55" s="3"/>
      <c r="E55" s="18">
        <f t="shared" si="13"/>
        <v>-3.4834099661392615E-2</v>
      </c>
      <c r="F55" s="15"/>
      <c r="G55" s="22" t="str">
        <f t="shared" si="14"/>
        <v>osobowe</v>
      </c>
      <c r="H55" s="24">
        <v>2662.2854806606438</v>
      </c>
      <c r="I55" s="24">
        <v>2210.1935216762981</v>
      </c>
      <c r="J55" s="3"/>
      <c r="K55" s="18">
        <f t="shared" si="15"/>
        <v>-0.16981347878295883</v>
      </c>
      <c r="L55" s="15"/>
      <c r="M55" s="22" t="str">
        <f t="shared" si="16"/>
        <v>osobowe</v>
      </c>
      <c r="N55" s="24">
        <f>B55+H55</f>
        <v>4677.4794987047335</v>
      </c>
      <c r="O55" s="24">
        <f>C55+I55</f>
        <v>4155.1900704587988</v>
      </c>
      <c r="P55" s="3"/>
      <c r="Q55" s="18">
        <f t="shared" si="17"/>
        <v>-0.11166044199457525</v>
      </c>
    </row>
    <row r="56" spans="1:18" x14ac:dyDescent="0.3">
      <c r="A56" s="46" t="str">
        <f t="shared" si="18"/>
        <v>cięzarowe do 3,5 t</v>
      </c>
      <c r="B56" s="24">
        <v>418.1096359147918</v>
      </c>
      <c r="C56" s="24">
        <v>414.4247714825554</v>
      </c>
      <c r="D56" s="3"/>
      <c r="E56" s="18">
        <f t="shared" si="13"/>
        <v>-8.8131535743589673E-3</v>
      </c>
      <c r="F56" s="15"/>
      <c r="G56" s="22" t="str">
        <f t="shared" si="14"/>
        <v>cięzarowe do 3,5 t</v>
      </c>
      <c r="H56" s="24">
        <v>495.95756293108059</v>
      </c>
      <c r="I56" s="24">
        <v>472.99303968220914</v>
      </c>
      <c r="J56" s="3"/>
      <c r="K56" s="18">
        <f t="shared" si="15"/>
        <v>-4.6303403688719769E-2</v>
      </c>
      <c r="L56" s="15"/>
      <c r="M56" s="22" t="str">
        <f t="shared" si="16"/>
        <v>cięzarowe do 3,5 t</v>
      </c>
      <c r="N56" s="24">
        <f>B56+H56</f>
        <v>914.06719884587233</v>
      </c>
      <c r="O56" s="24">
        <f>C56+I56</f>
        <v>887.41781116476454</v>
      </c>
      <c r="P56" s="3"/>
      <c r="Q56" s="18">
        <f t="shared" si="17"/>
        <v>-2.915473579486938E-2</v>
      </c>
    </row>
    <row r="57" spans="1:18" x14ac:dyDescent="0.3">
      <c r="A57" s="46" t="str">
        <f t="shared" si="18"/>
        <v>ciężarowe</v>
      </c>
      <c r="B57" s="24">
        <f>B58+B59+B60+B61</f>
        <v>967.12294259149724</v>
      </c>
      <c r="C57" s="24">
        <f>C58+C59+C60+C61</f>
        <v>1373.7075127935927</v>
      </c>
      <c r="D57" s="3"/>
      <c r="E57" s="18">
        <f t="shared" si="13"/>
        <v>0.42040629199904389</v>
      </c>
      <c r="F57" s="15"/>
      <c r="G57" s="22" t="str">
        <f t="shared" si="14"/>
        <v>ciężarowe</v>
      </c>
      <c r="H57" s="24">
        <f>H58+H59+H60+H61</f>
        <v>1590.4101516840233</v>
      </c>
      <c r="I57" s="24">
        <f>I58+I59+I60+I61</f>
        <v>1542.892138493319</v>
      </c>
      <c r="J57" s="3"/>
      <c r="K57" s="18">
        <f t="shared" si="15"/>
        <v>-2.9877835689359311E-2</v>
      </c>
      <c r="L57" s="15"/>
      <c r="M57" s="22" t="str">
        <f t="shared" si="16"/>
        <v>ciężarowe</v>
      </c>
      <c r="N57" s="24">
        <f>N58+N59+N60+N61</f>
        <v>2557.5330942755209</v>
      </c>
      <c r="O57" s="24">
        <f>O58+O59+O60+O61</f>
        <v>2916.5996512869115</v>
      </c>
      <c r="P57" s="3"/>
      <c r="Q57" s="18">
        <f t="shared" si="17"/>
        <v>0.14039566401509429</v>
      </c>
    </row>
    <row r="58" spans="1:18" x14ac:dyDescent="0.3">
      <c r="A58" s="47" t="str">
        <f t="shared" si="18"/>
        <v>ciężarowe pow. 3,5 t</v>
      </c>
      <c r="B58" s="24">
        <v>166.70687377270505</v>
      </c>
      <c r="C58" s="24">
        <v>227.3801452643861</v>
      </c>
      <c r="D58" s="3"/>
      <c r="E58" s="18">
        <f t="shared" si="13"/>
        <v>0.36395182825157812</v>
      </c>
      <c r="F58" s="15"/>
      <c r="G58" s="23" t="str">
        <f t="shared" si="14"/>
        <v>ciężarowe pow. 3,5 t</v>
      </c>
      <c r="H58" s="24">
        <v>260.98458703637129</v>
      </c>
      <c r="I58" s="24">
        <v>355.08556115505911</v>
      </c>
      <c r="J58" s="3"/>
      <c r="K58" s="18">
        <f t="shared" si="15"/>
        <v>0.36056142313712081</v>
      </c>
      <c r="L58" s="15"/>
      <c r="M58" s="23" t="str">
        <f t="shared" si="16"/>
        <v>ciężarowe pow. 3,5 t</v>
      </c>
      <c r="N58" s="24">
        <f t="shared" ref="N58:O66" si="19">B58+H58</f>
        <v>427.69146080907637</v>
      </c>
      <c r="O58" s="24">
        <f t="shared" si="19"/>
        <v>582.46570641944527</v>
      </c>
      <c r="P58" s="3"/>
      <c r="Q58" s="18">
        <f t="shared" si="17"/>
        <v>0.36188294551772904</v>
      </c>
      <c r="R58" s="15"/>
    </row>
    <row r="59" spans="1:18" x14ac:dyDescent="0.3">
      <c r="A59" s="47" t="str">
        <f t="shared" si="18"/>
        <v>ciągniki siodłowe</v>
      </c>
      <c r="B59" s="21">
        <v>549.56793180813133</v>
      </c>
      <c r="C59" s="21">
        <v>760.90894319378037</v>
      </c>
      <c r="D59" s="3"/>
      <c r="E59" s="18">
        <f t="shared" si="13"/>
        <v>0.38455848522732539</v>
      </c>
      <c r="F59" s="15"/>
      <c r="G59" s="23" t="str">
        <f t="shared" si="14"/>
        <v>ciągniki siodłowe</v>
      </c>
      <c r="H59" s="21">
        <v>889.26286767484964</v>
      </c>
      <c r="I59" s="21">
        <v>772.06097793792492</v>
      </c>
      <c r="J59" s="3"/>
      <c r="K59" s="18">
        <f t="shared" si="15"/>
        <v>-0.13179667564819364</v>
      </c>
      <c r="L59" s="15"/>
      <c r="M59" s="23" t="str">
        <f t="shared" si="16"/>
        <v>ciągniki siodłowe</v>
      </c>
      <c r="N59" s="21">
        <f t="shared" si="19"/>
        <v>1438.8307994829811</v>
      </c>
      <c r="O59" s="21">
        <f t="shared" si="19"/>
        <v>1532.9699211317052</v>
      </c>
      <c r="P59" s="3"/>
      <c r="Q59" s="18">
        <f t="shared" si="17"/>
        <v>6.5427513563478978E-2</v>
      </c>
    </row>
    <row r="60" spans="1:18" x14ac:dyDescent="0.3">
      <c r="A60" s="47" t="str">
        <f t="shared" si="18"/>
        <v>naczepy/przyczepy</v>
      </c>
      <c r="B60" s="21">
        <v>226.28194352395531</v>
      </c>
      <c r="C60" s="21">
        <v>284.74174359838287</v>
      </c>
      <c r="D60" s="3"/>
      <c r="E60" s="18">
        <f t="shared" si="13"/>
        <v>0.25834938114820782</v>
      </c>
      <c r="F60" s="15"/>
      <c r="G60" s="23" t="str">
        <f t="shared" si="14"/>
        <v>naczepy/przyczepy</v>
      </c>
      <c r="H60" s="21">
        <v>413.22641601780703</v>
      </c>
      <c r="I60" s="21">
        <v>379.87814393250602</v>
      </c>
      <c r="J60" s="3"/>
      <c r="K60" s="18">
        <f t="shared" si="15"/>
        <v>-8.0702178739376462E-2</v>
      </c>
      <c r="L60" s="15"/>
      <c r="M60" s="23" t="str">
        <f t="shared" si="16"/>
        <v>naczepy/przyczepy</v>
      </c>
      <c r="N60" s="21">
        <f t="shared" si="19"/>
        <v>639.50835954176227</v>
      </c>
      <c r="O60" s="21">
        <f t="shared" si="19"/>
        <v>664.61988753088895</v>
      </c>
      <c r="P60" s="3"/>
      <c r="Q60" s="18">
        <f t="shared" si="17"/>
        <v>3.9266926873513075E-2</v>
      </c>
    </row>
    <row r="61" spans="1:18" x14ac:dyDescent="0.3">
      <c r="A61" s="47" t="str">
        <f t="shared" si="18"/>
        <v>autobusy</v>
      </c>
      <c r="B61" s="21">
        <v>24.566193486705551</v>
      </c>
      <c r="C61" s="21">
        <v>100.67668073704333</v>
      </c>
      <c r="D61" s="3"/>
      <c r="E61" s="18">
        <f t="shared" si="13"/>
        <v>3.0981799150742004</v>
      </c>
      <c r="F61" s="15"/>
      <c r="G61" s="23" t="str">
        <f t="shared" si="14"/>
        <v>autobusy</v>
      </c>
      <c r="H61" s="21">
        <v>26.936280954995322</v>
      </c>
      <c r="I61" s="21">
        <v>35.86745546782889</v>
      </c>
      <c r="J61" s="3"/>
      <c r="K61" s="18">
        <f t="shared" si="15"/>
        <v>0.33156672696411293</v>
      </c>
      <c r="L61" s="15"/>
      <c r="M61" s="23" t="str">
        <f t="shared" si="16"/>
        <v>autobusy</v>
      </c>
      <c r="N61" s="21">
        <f t="shared" si="19"/>
        <v>51.502474441700869</v>
      </c>
      <c r="O61" s="21">
        <f t="shared" si="19"/>
        <v>136.54413620487222</v>
      </c>
      <c r="P61" s="3"/>
      <c r="Q61" s="18">
        <f t="shared" si="17"/>
        <v>1.6512150665583216</v>
      </c>
    </row>
    <row r="62" spans="1:18" x14ac:dyDescent="0.3">
      <c r="A62" s="46" t="str">
        <f t="shared" si="18"/>
        <v>inne</v>
      </c>
      <c r="B62" s="21">
        <v>28.679232861388734</v>
      </c>
      <c r="C62" s="21">
        <v>34.958519893558602</v>
      </c>
      <c r="D62" s="3"/>
      <c r="E62" s="18">
        <f t="shared" si="13"/>
        <v>0.21894891897975977</v>
      </c>
      <c r="F62" s="15"/>
      <c r="G62" s="22" t="str">
        <f t="shared" si="14"/>
        <v>inne</v>
      </c>
      <c r="H62" s="21">
        <v>43.708783535334355</v>
      </c>
      <c r="I62" s="21">
        <v>56.30335445855787</v>
      </c>
      <c r="J62" s="3"/>
      <c r="K62" s="18">
        <f t="shared" si="15"/>
        <v>0.28814736774913929</v>
      </c>
      <c r="L62" s="15"/>
      <c r="M62" s="22" t="str">
        <f t="shared" si="16"/>
        <v>inne</v>
      </c>
      <c r="N62" s="21">
        <f t="shared" si="19"/>
        <v>72.388016396723089</v>
      </c>
      <c r="O62" s="21">
        <f t="shared" si="19"/>
        <v>91.261874352116479</v>
      </c>
      <c r="P62" s="3"/>
      <c r="Q62" s="18">
        <f t="shared" si="17"/>
        <v>0.26073180195952683</v>
      </c>
    </row>
    <row r="63" spans="1:18" x14ac:dyDescent="0.25">
      <c r="A63" s="45" t="str">
        <f t="shared" si="18"/>
        <v>MiU</v>
      </c>
      <c r="B63" s="19">
        <v>1126.3700981483103</v>
      </c>
      <c r="C63" s="19">
        <v>1754.1665373417113</v>
      </c>
      <c r="D63" s="6"/>
      <c r="E63" s="18">
        <f t="shared" si="13"/>
        <v>0.55736248700623658</v>
      </c>
      <c r="F63" s="15"/>
      <c r="G63" s="20" t="str">
        <f t="shared" si="14"/>
        <v>MiU</v>
      </c>
      <c r="H63" s="19">
        <v>1486.6877618795065</v>
      </c>
      <c r="I63" s="19">
        <v>1746.7894282194002</v>
      </c>
      <c r="J63" s="6"/>
      <c r="K63" s="18">
        <f t="shared" si="15"/>
        <v>0.17495379528184651</v>
      </c>
      <c r="L63" s="15"/>
      <c r="M63" s="20" t="str">
        <f t="shared" si="16"/>
        <v>MiU</v>
      </c>
      <c r="N63" s="19">
        <f t="shared" si="19"/>
        <v>2613.0578600278168</v>
      </c>
      <c r="O63" s="19">
        <f t="shared" si="19"/>
        <v>3500.9559655611115</v>
      </c>
      <c r="P63" s="6"/>
      <c r="Q63" s="18">
        <f t="shared" si="17"/>
        <v>0.33979274593018105</v>
      </c>
    </row>
    <row r="64" spans="1:18" x14ac:dyDescent="0.25">
      <c r="A64" s="45" t="str">
        <f t="shared" si="18"/>
        <v>IT</v>
      </c>
      <c r="B64" s="19">
        <v>51.38607136299882</v>
      </c>
      <c r="C64" s="19">
        <v>75.785615963839803</v>
      </c>
      <c r="D64" s="6"/>
      <c r="E64" s="18">
        <f t="shared" si="13"/>
        <v>0.47482798263519665</v>
      </c>
      <c r="F64" s="15"/>
      <c r="G64" s="20" t="str">
        <f t="shared" si="14"/>
        <v>IT</v>
      </c>
      <c r="H64" s="19">
        <v>63.144417697463822</v>
      </c>
      <c r="I64" s="19">
        <v>91.401346212472816</v>
      </c>
      <c r="J64" s="6"/>
      <c r="K64" s="18">
        <f t="shared" si="15"/>
        <v>0.44749685792326055</v>
      </c>
      <c r="L64" s="15"/>
      <c r="M64" s="20" t="str">
        <f t="shared" si="16"/>
        <v>IT</v>
      </c>
      <c r="N64" s="19">
        <f t="shared" si="19"/>
        <v>114.53048906046264</v>
      </c>
      <c r="O64" s="19">
        <f t="shared" si="19"/>
        <v>167.18696217631262</v>
      </c>
      <c r="P64" s="6"/>
      <c r="Q64" s="18">
        <f t="shared" si="17"/>
        <v>0.45975943652918216</v>
      </c>
    </row>
    <row r="65" spans="1:17" x14ac:dyDescent="0.25">
      <c r="A65" s="45" t="str">
        <f t="shared" si="18"/>
        <v>samoloty, statki, kolej</v>
      </c>
      <c r="B65" s="19">
        <v>119.08663461141452</v>
      </c>
      <c r="C65" s="19">
        <v>113.15229176136476</v>
      </c>
      <c r="D65" s="6"/>
      <c r="E65" s="18">
        <f t="shared" si="13"/>
        <v>-4.9832148413747723E-2</v>
      </c>
      <c r="F65" s="15"/>
      <c r="G65" s="20" t="str">
        <f t="shared" si="14"/>
        <v>samoloty, statki, kolej</v>
      </c>
      <c r="H65" s="19">
        <v>100.95287674674839</v>
      </c>
      <c r="I65" s="19">
        <v>71.464689868199684</v>
      </c>
      <c r="J65" s="6"/>
      <c r="K65" s="18">
        <f t="shared" si="15"/>
        <v>-0.29209852981726436</v>
      </c>
      <c r="L65" s="15"/>
      <c r="M65" s="20" t="str">
        <f t="shared" si="16"/>
        <v>samoloty, statki, kolej</v>
      </c>
      <c r="N65" s="19">
        <f t="shared" si="19"/>
        <v>220.03951135816291</v>
      </c>
      <c r="O65" s="19">
        <f t="shared" si="19"/>
        <v>184.61698162956446</v>
      </c>
      <c r="P65" s="6"/>
      <c r="Q65" s="18">
        <f t="shared" si="17"/>
        <v>-0.16098258676343113</v>
      </c>
    </row>
    <row r="66" spans="1:17" x14ac:dyDescent="0.25">
      <c r="A66" s="45" t="str">
        <f t="shared" si="18"/>
        <v>inne</v>
      </c>
      <c r="B66" s="19">
        <v>29.96409946422126</v>
      </c>
      <c r="C66" s="19">
        <v>86.097714221378368</v>
      </c>
      <c r="D66" s="6"/>
      <c r="E66" s="18">
        <f t="shared" si="13"/>
        <v>1.8733623155998282</v>
      </c>
      <c r="F66" s="15"/>
      <c r="G66" s="20" t="str">
        <f t="shared" si="14"/>
        <v>inne</v>
      </c>
      <c r="H66" s="19">
        <v>37.751785080599412</v>
      </c>
      <c r="I66" s="19">
        <v>64.388184303660495</v>
      </c>
      <c r="J66" s="6"/>
      <c r="K66" s="18">
        <f t="shared" si="15"/>
        <v>0.7055666153585276</v>
      </c>
      <c r="L66" s="15"/>
      <c r="M66" s="20" t="str">
        <f t="shared" si="16"/>
        <v>inne</v>
      </c>
      <c r="N66" s="19">
        <f t="shared" si="19"/>
        <v>67.715884544820668</v>
      </c>
      <c r="O66" s="19">
        <f t="shared" si="19"/>
        <v>150.48589852503886</v>
      </c>
      <c r="P66" s="6"/>
      <c r="Q66" s="18">
        <f t="shared" si="17"/>
        <v>1.222313118060701</v>
      </c>
    </row>
    <row r="67" spans="1:17" ht="11.25" customHeight="1" x14ac:dyDescent="0.25">
      <c r="A67" s="48"/>
      <c r="B67" s="17"/>
      <c r="C67" s="17"/>
      <c r="D67" s="6"/>
      <c r="E67" s="7"/>
      <c r="F67" s="6"/>
      <c r="G67" s="10"/>
      <c r="H67" s="17"/>
      <c r="I67" s="17"/>
      <c r="J67" s="6"/>
      <c r="K67" s="7"/>
      <c r="L67" s="15"/>
      <c r="M67" s="10"/>
      <c r="N67" s="17"/>
      <c r="O67" s="17"/>
      <c r="P67" s="6"/>
      <c r="Q67" s="7"/>
    </row>
    <row r="68" spans="1:17" ht="31" x14ac:dyDescent="0.25">
      <c r="A68" s="50" t="s">
        <v>48</v>
      </c>
      <c r="B68" s="13">
        <f>B54+B63+B64+B65+B66</f>
        <v>4755.9127329987132</v>
      </c>
      <c r="C68" s="13">
        <f>C54+C63+C64+C65+C66</f>
        <v>5797.2895122405016</v>
      </c>
      <c r="D68" s="6"/>
      <c r="E68" s="12">
        <f>IF(B68,C68/B68-1,"")</f>
        <v>0.21896465257157405</v>
      </c>
      <c r="F68" s="16"/>
      <c r="G68" s="51" t="str">
        <f>$A68</f>
        <v>Ruchomości (Leasing+Pożyczki)</v>
      </c>
      <c r="H68" s="13">
        <f>SUM(H54,H63:H66)</f>
        <v>6480.8988202154005</v>
      </c>
      <c r="I68" s="13">
        <f>SUM(I54,I63:I66)</f>
        <v>6256.4257029141172</v>
      </c>
      <c r="J68" s="6"/>
      <c r="K68" s="12">
        <f>IF(H68,I68/H68-1,"")</f>
        <v>-3.4636108899139151E-2</v>
      </c>
      <c r="L68" s="15"/>
      <c r="M68" s="51" t="str">
        <f>$A68</f>
        <v>Ruchomości (Leasing+Pożyczki)</v>
      </c>
      <c r="N68" s="13">
        <f>SUM(N54,N63:N66)</f>
        <v>11236.811553214113</v>
      </c>
      <c r="O68" s="13">
        <f>SUM(O54,O63:O66)</f>
        <v>12053.715215154618</v>
      </c>
      <c r="P68" s="6"/>
      <c r="Q68" s="12">
        <f>IF(N68,O68/N68-1,"")</f>
        <v>7.2698884204998704E-2</v>
      </c>
    </row>
    <row r="69" spans="1:17" s="6" customFormat="1" ht="21.75" customHeight="1" x14ac:dyDescent="0.25">
      <c r="A69" s="10"/>
      <c r="B69" s="9"/>
      <c r="C69" s="8"/>
      <c r="E69" s="7"/>
      <c r="F69" s="11"/>
      <c r="G69" s="10"/>
      <c r="H69" s="9"/>
      <c r="I69" s="8"/>
      <c r="K69" s="7"/>
      <c r="L69" s="7"/>
      <c r="M69" s="10"/>
      <c r="N69" s="9"/>
      <c r="O69" s="8"/>
      <c r="Q69" s="7"/>
    </row>
    <row r="70" spans="1:17" ht="12.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  <c r="M70" s="4"/>
      <c r="N70" s="4"/>
      <c r="O70" s="4"/>
      <c r="P70" s="4"/>
      <c r="Q70" s="4"/>
    </row>
    <row r="71" spans="1:17" ht="12.5" x14ac:dyDescent="0.25">
      <c r="A71" s="4" t="s">
        <v>49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5"/>
      <c r="M71" s="4"/>
      <c r="N71" s="4"/>
      <c r="O71" s="4"/>
      <c r="P71" s="4"/>
      <c r="Q71" s="4"/>
    </row>
    <row r="72" spans="1:17" ht="12.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5"/>
      <c r="M72" s="4"/>
      <c r="N72" s="4"/>
      <c r="O72" s="4"/>
      <c r="P72" s="4"/>
      <c r="Q72" s="4"/>
    </row>
    <row r="73" spans="1:17" ht="12.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5"/>
      <c r="M73" s="4"/>
      <c r="N73" s="4"/>
      <c r="O73" s="4"/>
      <c r="P73" s="4"/>
      <c r="Q73" s="4"/>
    </row>
    <row r="74" spans="1:17" ht="12.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  <c r="M74" s="4"/>
      <c r="N74" s="4"/>
      <c r="O74" s="4"/>
      <c r="P74" s="4"/>
      <c r="Q74" s="4"/>
    </row>
    <row r="75" spans="1:17" ht="12.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5"/>
      <c r="M75" s="4"/>
      <c r="N75" s="4"/>
      <c r="O75" s="4"/>
      <c r="P75" s="4"/>
      <c r="Q75" s="4"/>
    </row>
    <row r="76" spans="1:17" ht="12.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5"/>
      <c r="M76" s="4"/>
      <c r="N76" s="4"/>
      <c r="O76" s="4"/>
      <c r="P76" s="4"/>
      <c r="Q76" s="4"/>
    </row>
    <row r="77" spans="1:17" ht="12.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5"/>
      <c r="M77" s="4"/>
      <c r="N77" s="4"/>
      <c r="O77" s="4"/>
      <c r="P77" s="4"/>
      <c r="Q77" s="4"/>
    </row>
    <row r="78" spans="1:17" ht="12.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5"/>
      <c r="M78" s="4"/>
      <c r="N78" s="4"/>
      <c r="O78" s="4"/>
      <c r="P78" s="4"/>
      <c r="Q78" s="4"/>
    </row>
    <row r="79" spans="1:17" ht="12.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5"/>
      <c r="M79" s="4"/>
      <c r="N79" s="4"/>
      <c r="O79" s="4"/>
      <c r="P79" s="4"/>
      <c r="Q79" s="4"/>
    </row>
    <row r="80" spans="1:17" ht="12.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5"/>
      <c r="M80" s="4"/>
      <c r="N80" s="4"/>
      <c r="O80" s="4"/>
      <c r="P80" s="4"/>
      <c r="Q80" s="4"/>
    </row>
    <row r="81" spans="1:17" ht="12.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5"/>
      <c r="M81" s="4"/>
      <c r="N81" s="4"/>
      <c r="O81" s="4"/>
      <c r="P81" s="4"/>
      <c r="Q81" s="4"/>
    </row>
  </sheetData>
  <mergeCells count="9">
    <mergeCell ref="B50:E50"/>
    <mergeCell ref="H50:K50"/>
    <mergeCell ref="N50:Q50"/>
    <mergeCell ref="B5:E5"/>
    <mergeCell ref="H5:K5"/>
    <mergeCell ref="N5:Q5"/>
    <mergeCell ref="B27:E27"/>
    <mergeCell ref="H27:K27"/>
    <mergeCell ref="N27:Q27"/>
  </mergeCells>
  <pageMargins left="0.43" right="0.43" top="0.39" bottom="0.51181102362204722" header="0.51181102362204722" footer="0.51181102362204722"/>
  <pageSetup paperSize="9" scale="80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  <pageSetUpPr fitToPage="1"/>
  </sheetPr>
  <dimension ref="A2:S81"/>
  <sheetViews>
    <sheetView showGridLines="0" zoomScale="80" zoomScaleNormal="80" workbookViewId="0">
      <selection activeCell="A2" sqref="A2"/>
    </sheetView>
  </sheetViews>
  <sheetFormatPr defaultColWidth="9.1796875" defaultRowHeight="13" x14ac:dyDescent="0.3"/>
  <cols>
    <col min="1" max="1" width="20.54296875" style="1" customWidth="1"/>
    <col min="2" max="2" width="10.26953125" style="1" customWidth="1" collapsed="1"/>
    <col min="3" max="3" width="10.26953125" style="1" customWidth="1"/>
    <col min="4" max="4" width="2.54296875" style="1" customWidth="1"/>
    <col min="5" max="5" width="8.453125" style="2" customWidth="1"/>
    <col min="6" max="6" width="6.1796875" style="3" customWidth="1"/>
    <col min="7" max="7" width="20.54296875" style="1" customWidth="1"/>
    <col min="8" max="8" width="10.26953125" style="1" customWidth="1" collapsed="1"/>
    <col min="9" max="9" width="10.26953125" style="1" customWidth="1"/>
    <col min="10" max="10" width="2.54296875" style="1" customWidth="1"/>
    <col min="11" max="11" width="8.453125" style="2" customWidth="1"/>
    <col min="12" max="12" width="6.26953125" style="3" customWidth="1"/>
    <col min="13" max="13" width="20.54296875" style="1" customWidth="1"/>
    <col min="14" max="14" width="10.26953125" style="1" customWidth="1" collapsed="1"/>
    <col min="15" max="15" width="10.26953125" style="1" customWidth="1"/>
    <col min="16" max="16" width="2.54296875" style="1" customWidth="1"/>
    <col min="17" max="17" width="8.453125" style="2" customWidth="1"/>
    <col min="18" max="18" width="3.81640625" style="1" customWidth="1"/>
    <col min="19" max="19" width="9.26953125" style="1" customWidth="1"/>
    <col min="20" max="22" width="9.1796875" style="1"/>
    <col min="23" max="23" width="4.1796875" style="1" customWidth="1"/>
    <col min="24" max="24" width="2.453125" style="1" customWidth="1"/>
    <col min="25" max="16384" width="9.1796875" style="1"/>
  </cols>
  <sheetData>
    <row r="2" spans="1:19" s="33" customFormat="1" ht="18" x14ac:dyDescent="0.25">
      <c r="A2" s="32" t="s">
        <v>28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R2" s="34"/>
    </row>
    <row r="3" spans="1:19" s="33" customFormat="1" ht="15.5" x14ac:dyDescent="0.25">
      <c r="A3" s="34"/>
      <c r="B3" s="35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R3" s="34"/>
    </row>
    <row r="4" spans="1:19" s="33" customFormat="1" ht="20" x14ac:dyDescent="0.3">
      <c r="A4" s="36" t="s">
        <v>29</v>
      </c>
      <c r="B4" s="37"/>
      <c r="C4" s="37"/>
      <c r="D4" s="37"/>
      <c r="E4" s="37"/>
      <c r="G4" s="36"/>
      <c r="I4" s="38"/>
      <c r="K4" s="34"/>
      <c r="L4" s="34"/>
      <c r="Q4" s="34"/>
      <c r="S4" s="34"/>
    </row>
    <row r="5" spans="1:19" ht="45" customHeight="1" x14ac:dyDescent="0.25">
      <c r="A5" s="1" t="s">
        <v>30</v>
      </c>
      <c r="B5" s="31" t="s">
        <v>16</v>
      </c>
      <c r="C5" s="31"/>
      <c r="D5" s="31"/>
      <c r="E5" s="31"/>
      <c r="F5" s="27"/>
      <c r="H5" s="31" t="s">
        <v>17</v>
      </c>
      <c r="I5" s="31"/>
      <c r="J5" s="31"/>
      <c r="K5" s="31"/>
      <c r="L5" s="27"/>
      <c r="N5" s="31" t="s">
        <v>18</v>
      </c>
      <c r="O5" s="31"/>
      <c r="P5" s="31"/>
      <c r="Q5" s="31"/>
    </row>
    <row r="6" spans="1:19" ht="15.75" customHeight="1" x14ac:dyDescent="0.25">
      <c r="A6" s="28"/>
      <c r="B6" s="27"/>
      <c r="C6" s="27"/>
      <c r="D6" s="27"/>
      <c r="E6" s="27"/>
      <c r="F6" s="27"/>
      <c r="G6" s="28"/>
      <c r="H6" s="27"/>
      <c r="I6" s="27"/>
      <c r="J6" s="27"/>
      <c r="K6" s="27"/>
      <c r="L6" s="27"/>
      <c r="M6" s="28"/>
      <c r="N6" s="27"/>
      <c r="O6" s="27"/>
      <c r="P6" s="27"/>
      <c r="Q6" s="27"/>
    </row>
    <row r="8" spans="1:19" ht="20" x14ac:dyDescent="0.25">
      <c r="B8" s="25" t="s">
        <v>19</v>
      </c>
      <c r="C8" s="25" t="s">
        <v>20</v>
      </c>
      <c r="E8" s="25" t="s">
        <v>21</v>
      </c>
      <c r="F8" s="26"/>
      <c r="H8" s="25" t="s">
        <v>22</v>
      </c>
      <c r="I8" s="25" t="s">
        <v>23</v>
      </c>
      <c r="K8" s="25" t="s">
        <v>24</v>
      </c>
      <c r="L8" s="26"/>
      <c r="N8" s="25" t="s">
        <v>25</v>
      </c>
      <c r="O8" s="25" t="s">
        <v>26</v>
      </c>
      <c r="Q8" s="25" t="s">
        <v>27</v>
      </c>
    </row>
    <row r="9" spans="1:19" ht="12.5" x14ac:dyDescent="0.25">
      <c r="A9" s="20" t="s">
        <v>14</v>
      </c>
      <c r="B9" s="19">
        <f>SUM(B10:B11,B13:B17)</f>
        <v>3296.7429732483556</v>
      </c>
      <c r="C9" s="19">
        <f>SUM(C10:C11,C13:C17)</f>
        <v>3554.9299361240719</v>
      </c>
      <c r="D9" s="6"/>
      <c r="E9" s="18">
        <f t="shared" ref="E9:E21" si="0">IF(B9,C9/B9-1,"")</f>
        <v>7.8315769524889278E-2</v>
      </c>
      <c r="F9" s="15"/>
      <c r="G9" s="20" t="str">
        <f t="shared" ref="G9:G21" si="1">$A9</f>
        <v>vehicles</v>
      </c>
      <c r="H9" s="19">
        <f>SUM(H10:H11,H13:H17)</f>
        <v>4634.2278850063767</v>
      </c>
      <c r="I9" s="19">
        <f>SUM(I10:I11,I13:I17)</f>
        <v>4069.9740965331525</v>
      </c>
      <c r="J9" s="6"/>
      <c r="K9" s="18">
        <f t="shared" ref="K9:K21" si="2">IF(H9,I9/H9-1,"")</f>
        <v>-0.12175788555819966</v>
      </c>
      <c r="L9" s="15"/>
      <c r="M9" s="20" t="str">
        <f t="shared" ref="M9:M21" si="3">$A9</f>
        <v>vehicles</v>
      </c>
      <c r="N9" s="19">
        <f>SUM(N10:N11,N13:N17)</f>
        <v>7930.9708582547319</v>
      </c>
      <c r="O9" s="19">
        <f>SUM(O10:O11,O13:O17)</f>
        <v>7624.904032657224</v>
      </c>
      <c r="P9" s="6"/>
      <c r="Q9" s="18">
        <f t="shared" ref="Q9:Q21" si="4">IF(N9,O9/N9-1,"")</f>
        <v>-3.8591344120114446E-2</v>
      </c>
    </row>
    <row r="10" spans="1:19" x14ac:dyDescent="0.3">
      <c r="A10" s="22" t="s">
        <v>13</v>
      </c>
      <c r="B10" s="24">
        <v>1963.3041772113593</v>
      </c>
      <c r="C10" s="24">
        <v>1847.9457208831295</v>
      </c>
      <c r="D10" s="3"/>
      <c r="E10" s="18">
        <f t="shared" si="0"/>
        <v>-5.8757301933764938E-2</v>
      </c>
      <c r="F10" s="15"/>
      <c r="G10" s="22" t="str">
        <f t="shared" si="1"/>
        <v>passenger</v>
      </c>
      <c r="H10" s="24">
        <v>2612.1065561552559</v>
      </c>
      <c r="I10" s="24">
        <v>2117.2689744936511</v>
      </c>
      <c r="J10" s="3"/>
      <c r="K10" s="18">
        <f t="shared" si="2"/>
        <v>-0.18944004427979899</v>
      </c>
      <c r="L10" s="15"/>
      <c r="M10" s="22" t="str">
        <f t="shared" si="3"/>
        <v>passenger</v>
      </c>
      <c r="N10" s="24">
        <f>B10+H10</f>
        <v>4575.4107333666152</v>
      </c>
      <c r="O10" s="24">
        <f>C10+I10</f>
        <v>3965.2146953767806</v>
      </c>
      <c r="P10" s="3"/>
      <c r="Q10" s="18">
        <f t="shared" si="4"/>
        <v>-0.13336421002379573</v>
      </c>
    </row>
    <row r="11" spans="1:19" x14ac:dyDescent="0.3">
      <c r="A11" s="22" t="s">
        <v>12</v>
      </c>
      <c r="B11" s="24">
        <v>402.49362534792368</v>
      </c>
      <c r="C11" s="24">
        <v>382.43418614405834</v>
      </c>
      <c r="D11" s="3"/>
      <c r="E11" s="18">
        <f t="shared" si="0"/>
        <v>-4.9837905349496059E-2</v>
      </c>
      <c r="F11" s="15"/>
      <c r="G11" s="22" t="str">
        <f t="shared" si="1"/>
        <v>commercial</v>
      </c>
      <c r="H11" s="24">
        <v>477.29944103472485</v>
      </c>
      <c r="I11" s="24">
        <v>449.68353370469896</v>
      </c>
      <c r="J11" s="3"/>
      <c r="K11" s="18">
        <f t="shared" si="2"/>
        <v>-5.7858662625202562E-2</v>
      </c>
      <c r="L11" s="15"/>
      <c r="M11" s="22" t="str">
        <f t="shared" si="3"/>
        <v>commercial</v>
      </c>
      <c r="N11" s="24">
        <f>B11+H11</f>
        <v>879.79306638264848</v>
      </c>
      <c r="O11" s="24">
        <f>C11+I11</f>
        <v>832.11771984875736</v>
      </c>
      <c r="P11" s="3"/>
      <c r="Q11" s="18">
        <f t="shared" si="4"/>
        <v>-5.4189272859256232E-2</v>
      </c>
    </row>
    <row r="12" spans="1:19" x14ac:dyDescent="0.3">
      <c r="A12" s="22" t="s">
        <v>11</v>
      </c>
      <c r="B12" s="24">
        <f>B13+B14+B15+B16</f>
        <v>906.14273550669986</v>
      </c>
      <c r="C12" s="24">
        <f>C13+C14+C15+C16</f>
        <v>1290.0126515991583</v>
      </c>
      <c r="D12" s="3"/>
      <c r="E12" s="18">
        <f t="shared" si="0"/>
        <v>0.42363073834919041</v>
      </c>
      <c r="F12" s="15"/>
      <c r="G12" s="22" t="str">
        <f t="shared" si="1"/>
        <v>heavy vehicles</v>
      </c>
      <c r="H12" s="24">
        <f>H13+H14+H15+H16</f>
        <v>1501.6814287661712</v>
      </c>
      <c r="I12" s="24">
        <f>I13+I14+I15+I16</f>
        <v>1452.195348799986</v>
      </c>
      <c r="J12" s="3"/>
      <c r="K12" s="18">
        <f t="shared" si="2"/>
        <v>-3.2953780354628481E-2</v>
      </c>
      <c r="L12" s="15"/>
      <c r="M12" s="22" t="str">
        <f t="shared" si="3"/>
        <v>heavy vehicles</v>
      </c>
      <c r="N12" s="24">
        <f>N13+N14+N15+N16</f>
        <v>2407.8241642728713</v>
      </c>
      <c r="O12" s="24">
        <f>O13+O14+O15+O16</f>
        <v>2742.2080003991441</v>
      </c>
      <c r="P12" s="3"/>
      <c r="Q12" s="18">
        <f t="shared" si="4"/>
        <v>0.13887386009652913</v>
      </c>
    </row>
    <row r="13" spans="1:19" x14ac:dyDescent="0.3">
      <c r="A13" s="23" t="s">
        <v>10</v>
      </c>
      <c r="B13" s="24">
        <v>157.02804179960279</v>
      </c>
      <c r="C13" s="24">
        <v>221.17850843153428</v>
      </c>
      <c r="D13" s="3"/>
      <c r="E13" s="18">
        <f t="shared" si="0"/>
        <v>0.40852873089890229</v>
      </c>
      <c r="F13" s="15"/>
      <c r="G13" s="23" t="str">
        <f t="shared" si="1"/>
        <v>typical trucks</v>
      </c>
      <c r="H13" s="24">
        <v>253.74660938791152</v>
      </c>
      <c r="I13" s="24">
        <v>340.95399635481391</v>
      </c>
      <c r="J13" s="3"/>
      <c r="K13" s="18">
        <f t="shared" si="2"/>
        <v>0.34367902364198821</v>
      </c>
      <c r="L13" s="15"/>
      <c r="M13" s="23" t="str">
        <f t="shared" si="3"/>
        <v>typical trucks</v>
      </c>
      <c r="N13" s="24">
        <f t="shared" ref="N13:N21" si="5">B13+H13</f>
        <v>410.77465118751434</v>
      </c>
      <c r="O13" s="24">
        <f t="shared" ref="O13:O21" si="6">C13+I13</f>
        <v>562.13250478634814</v>
      </c>
      <c r="P13" s="3"/>
      <c r="Q13" s="18">
        <f t="shared" si="4"/>
        <v>0.36846931318977738</v>
      </c>
      <c r="R13" s="15"/>
    </row>
    <row r="14" spans="1:19" x14ac:dyDescent="0.3">
      <c r="A14" s="23" t="s">
        <v>9</v>
      </c>
      <c r="B14" s="21">
        <v>515.32993804073431</v>
      </c>
      <c r="C14" s="21">
        <v>710.9535645323208</v>
      </c>
      <c r="D14" s="3"/>
      <c r="E14" s="18">
        <f t="shared" si="0"/>
        <v>0.37960850331215057</v>
      </c>
      <c r="F14" s="15"/>
      <c r="G14" s="23" t="str">
        <f t="shared" si="1"/>
        <v>truck tractors</v>
      </c>
      <c r="H14" s="21">
        <v>834.59303928437066</v>
      </c>
      <c r="I14" s="21">
        <v>725.55816945879417</v>
      </c>
      <c r="J14" s="3"/>
      <c r="K14" s="18">
        <f t="shared" si="2"/>
        <v>-0.13064435562399301</v>
      </c>
      <c r="L14" s="15"/>
      <c r="M14" s="23" t="str">
        <f t="shared" si="3"/>
        <v>truck tractors</v>
      </c>
      <c r="N14" s="21">
        <f t="shared" si="5"/>
        <v>1349.922977325105</v>
      </c>
      <c r="O14" s="21">
        <f t="shared" si="6"/>
        <v>1436.5117339911149</v>
      </c>
      <c r="P14" s="3"/>
      <c r="Q14" s="18">
        <f t="shared" si="4"/>
        <v>6.414347938397702E-2</v>
      </c>
    </row>
    <row r="15" spans="1:19" x14ac:dyDescent="0.3">
      <c r="A15" s="23" t="s">
        <v>8</v>
      </c>
      <c r="B15" s="21">
        <v>209.21856217965725</v>
      </c>
      <c r="C15" s="21">
        <v>258.40916308966888</v>
      </c>
      <c r="D15" s="3"/>
      <c r="E15" s="18">
        <f t="shared" si="0"/>
        <v>0.23511585395454238</v>
      </c>
      <c r="F15" s="15"/>
      <c r="G15" s="23" t="str">
        <f t="shared" si="1"/>
        <v>semi trailers / trailers</v>
      </c>
      <c r="H15" s="21">
        <v>386.40549913889362</v>
      </c>
      <c r="I15" s="21">
        <v>350.41260113722018</v>
      </c>
      <c r="J15" s="3"/>
      <c r="K15" s="18">
        <f t="shared" si="2"/>
        <v>-9.3147996293747815E-2</v>
      </c>
      <c r="L15" s="15"/>
      <c r="M15" s="23" t="str">
        <f t="shared" si="3"/>
        <v>semi trailers / trailers</v>
      </c>
      <c r="N15" s="21">
        <f t="shared" si="5"/>
        <v>595.62406131855084</v>
      </c>
      <c r="O15" s="21">
        <f t="shared" si="6"/>
        <v>608.82176422688906</v>
      </c>
      <c r="P15" s="3"/>
      <c r="Q15" s="18">
        <f t="shared" si="4"/>
        <v>2.2157773275851333E-2</v>
      </c>
    </row>
    <row r="16" spans="1:19" x14ac:dyDescent="0.3">
      <c r="A16" s="23" t="s">
        <v>7</v>
      </c>
      <c r="B16" s="21">
        <v>24.566193486705551</v>
      </c>
      <c r="C16" s="21">
        <v>99.471415545634315</v>
      </c>
      <c r="D16" s="3"/>
      <c r="E16" s="18">
        <f t="shared" si="0"/>
        <v>3.0491179717958792</v>
      </c>
      <c r="F16" s="15"/>
      <c r="G16" s="23" t="str">
        <f t="shared" si="1"/>
        <v>buses</v>
      </c>
      <c r="H16" s="21">
        <v>26.936280954995322</v>
      </c>
      <c r="I16" s="21">
        <v>35.270581849157658</v>
      </c>
      <c r="J16" s="3"/>
      <c r="K16" s="18">
        <f t="shared" si="2"/>
        <v>0.30940800283777636</v>
      </c>
      <c r="L16" s="15"/>
      <c r="M16" s="23" t="str">
        <f t="shared" si="3"/>
        <v>buses</v>
      </c>
      <c r="N16" s="21">
        <f t="shared" si="5"/>
        <v>51.502474441700869</v>
      </c>
      <c r="O16" s="21">
        <f t="shared" si="6"/>
        <v>134.74199739479198</v>
      </c>
      <c r="P16" s="3"/>
      <c r="Q16" s="18">
        <f t="shared" si="4"/>
        <v>1.6162237611964754</v>
      </c>
    </row>
    <row r="17" spans="1:17" x14ac:dyDescent="0.3">
      <c r="A17" s="22" t="s">
        <v>3</v>
      </c>
      <c r="B17" s="21">
        <v>24.802435182372911</v>
      </c>
      <c r="C17" s="21">
        <v>34.537377497725601</v>
      </c>
      <c r="D17" s="3"/>
      <c r="E17" s="18">
        <f t="shared" si="0"/>
        <v>0.39249945595145896</v>
      </c>
      <c r="F17" s="15"/>
      <c r="G17" s="22" t="str">
        <f t="shared" si="1"/>
        <v>others</v>
      </c>
      <c r="H17" s="21">
        <v>43.1404590502245</v>
      </c>
      <c r="I17" s="21">
        <v>50.826239534816459</v>
      </c>
      <c r="J17" s="3"/>
      <c r="K17" s="18">
        <f t="shared" si="2"/>
        <v>0.17815713262680188</v>
      </c>
      <c r="L17" s="15"/>
      <c r="M17" s="22" t="str">
        <f t="shared" si="3"/>
        <v>others</v>
      </c>
      <c r="N17" s="21">
        <f t="shared" si="5"/>
        <v>67.942894232597411</v>
      </c>
      <c r="O17" s="21">
        <f t="shared" si="6"/>
        <v>85.363617032542066</v>
      </c>
      <c r="P17" s="3"/>
      <c r="Q17" s="18">
        <f t="shared" si="4"/>
        <v>0.25640242436988503</v>
      </c>
    </row>
    <row r="18" spans="1:17" ht="12.5" x14ac:dyDescent="0.25">
      <c r="A18" s="20" t="s">
        <v>6</v>
      </c>
      <c r="B18" s="19">
        <v>823.76495261566663</v>
      </c>
      <c r="C18" s="19">
        <v>1256.1497362538562</v>
      </c>
      <c r="D18" s="6"/>
      <c r="E18" s="18">
        <f t="shared" si="0"/>
        <v>0.52488854043287003</v>
      </c>
      <c r="F18" s="15"/>
      <c r="G18" s="20" t="str">
        <f t="shared" si="1"/>
        <v>machines</v>
      </c>
      <c r="H18" s="19">
        <v>1044.9568341371985</v>
      </c>
      <c r="I18" s="19">
        <v>1199.2062261287585</v>
      </c>
      <c r="J18" s="6"/>
      <c r="K18" s="18">
        <f t="shared" si="2"/>
        <v>0.14761317114014649</v>
      </c>
      <c r="L18" s="15"/>
      <c r="M18" s="20" t="str">
        <f t="shared" si="3"/>
        <v>machines</v>
      </c>
      <c r="N18" s="19">
        <f t="shared" si="5"/>
        <v>1868.7217867528652</v>
      </c>
      <c r="O18" s="19">
        <f t="shared" si="6"/>
        <v>2455.355962382615</v>
      </c>
      <c r="P18" s="6"/>
      <c r="Q18" s="18">
        <f t="shared" si="4"/>
        <v>0.31392269292750052</v>
      </c>
    </row>
    <row r="19" spans="1:17" ht="12.5" x14ac:dyDescent="0.25">
      <c r="A19" s="20" t="s">
        <v>5</v>
      </c>
      <c r="B19" s="19">
        <v>41.888648404622586</v>
      </c>
      <c r="C19" s="19">
        <v>57.262614606051898</v>
      </c>
      <c r="D19" s="6"/>
      <c r="E19" s="18">
        <f t="shared" si="0"/>
        <v>0.367019867839248</v>
      </c>
      <c r="F19" s="15"/>
      <c r="G19" s="20" t="str">
        <f t="shared" si="1"/>
        <v>IT</v>
      </c>
      <c r="H19" s="19">
        <v>57.888859562105893</v>
      </c>
      <c r="I19" s="19">
        <v>76.070541972813501</v>
      </c>
      <c r="J19" s="6"/>
      <c r="K19" s="18">
        <f t="shared" si="2"/>
        <v>0.3140791259016158</v>
      </c>
      <c r="L19" s="15"/>
      <c r="M19" s="20" t="str">
        <f t="shared" si="3"/>
        <v>IT</v>
      </c>
      <c r="N19" s="19">
        <f t="shared" si="5"/>
        <v>99.777507966728479</v>
      </c>
      <c r="O19" s="19">
        <f t="shared" si="6"/>
        <v>133.33315657886538</v>
      </c>
      <c r="P19" s="6"/>
      <c r="Q19" s="18">
        <f t="shared" si="4"/>
        <v>0.33630473736953093</v>
      </c>
    </row>
    <row r="20" spans="1:17" ht="12.5" x14ac:dyDescent="0.25">
      <c r="A20" s="20" t="s">
        <v>4</v>
      </c>
      <c r="B20" s="19">
        <v>81.642026975492897</v>
      </c>
      <c r="C20" s="19">
        <v>105.59183146464028</v>
      </c>
      <c r="D20" s="6"/>
      <c r="E20" s="18">
        <f t="shared" si="0"/>
        <v>0.29335141931662934</v>
      </c>
      <c r="F20" s="15"/>
      <c r="G20" s="20" t="str">
        <f t="shared" si="1"/>
        <v>ships, aircrafts</v>
      </c>
      <c r="H20" s="19">
        <v>83.293774646396301</v>
      </c>
      <c r="I20" s="19">
        <v>45.71640359773518</v>
      </c>
      <c r="J20" s="6"/>
      <c r="K20" s="18">
        <f t="shared" si="2"/>
        <v>-0.45114261189610894</v>
      </c>
      <c r="L20" s="15"/>
      <c r="M20" s="20" t="str">
        <f t="shared" si="3"/>
        <v>ships, aircrafts</v>
      </c>
      <c r="N20" s="19">
        <f t="shared" si="5"/>
        <v>164.9358016218892</v>
      </c>
      <c r="O20" s="19">
        <f t="shared" si="6"/>
        <v>151.30823506237545</v>
      </c>
      <c r="P20" s="6"/>
      <c r="Q20" s="18">
        <f t="shared" si="4"/>
        <v>-8.2623459706792968E-2</v>
      </c>
    </row>
    <row r="21" spans="1:17" ht="12.5" x14ac:dyDescent="0.25">
      <c r="A21" s="20" t="s">
        <v>3</v>
      </c>
      <c r="B21" s="19">
        <v>28.111855076998669</v>
      </c>
      <c r="C21" s="19">
        <v>65.899739002653078</v>
      </c>
      <c r="D21" s="6"/>
      <c r="E21" s="18">
        <f t="shared" si="0"/>
        <v>1.3441974505827878</v>
      </c>
      <c r="F21" s="15"/>
      <c r="G21" s="20" t="str">
        <f t="shared" si="1"/>
        <v>others</v>
      </c>
      <c r="H21" s="19">
        <v>29.765607657973188</v>
      </c>
      <c r="I21" s="19">
        <v>54.594263263570987</v>
      </c>
      <c r="J21" s="6"/>
      <c r="K21" s="18">
        <f t="shared" si="2"/>
        <v>0.8341390470134431</v>
      </c>
      <c r="L21" s="15"/>
      <c r="M21" s="20" t="str">
        <f t="shared" si="3"/>
        <v>others</v>
      </c>
      <c r="N21" s="19">
        <f t="shared" si="5"/>
        <v>57.877462734971857</v>
      </c>
      <c r="O21" s="19">
        <f t="shared" si="6"/>
        <v>120.49400226622407</v>
      </c>
      <c r="P21" s="6"/>
      <c r="Q21" s="18">
        <f t="shared" si="4"/>
        <v>1.081881212000968</v>
      </c>
    </row>
    <row r="22" spans="1:17" ht="11.25" customHeight="1" x14ac:dyDescent="0.25">
      <c r="A22" s="10"/>
      <c r="B22" s="17"/>
      <c r="C22" s="17"/>
      <c r="D22" s="6"/>
      <c r="E22" s="7"/>
      <c r="F22" s="6"/>
      <c r="G22" s="10"/>
      <c r="H22" s="17"/>
      <c r="I22" s="17"/>
      <c r="J22" s="6"/>
      <c r="K22" s="7"/>
      <c r="L22" s="15"/>
      <c r="M22" s="10"/>
      <c r="N22" s="17"/>
      <c r="O22" s="17"/>
      <c r="P22" s="6"/>
      <c r="Q22" s="7"/>
    </row>
    <row r="23" spans="1:17" ht="15" x14ac:dyDescent="0.25">
      <c r="A23" s="14" t="s">
        <v>2</v>
      </c>
      <c r="B23" s="13">
        <f>B9+B18+B19+B20+B21</f>
        <v>4272.1504563211365</v>
      </c>
      <c r="C23" s="13">
        <f>C9+C18+C19+C20+C21</f>
        <v>5039.8338574512736</v>
      </c>
      <c r="D23" s="6"/>
      <c r="E23" s="12">
        <f>IF(B23,C23/B23-1,"")</f>
        <v>0.17969484197221131</v>
      </c>
      <c r="F23" s="16"/>
      <c r="G23" s="14" t="str">
        <f>$A23</f>
        <v>equipment</v>
      </c>
      <c r="H23" s="13">
        <f>SUM(H9,H18:H21)</f>
        <v>5850.1329610100511</v>
      </c>
      <c r="I23" s="13">
        <f>SUM(I9,I18:I21)</f>
        <v>5445.5615314960305</v>
      </c>
      <c r="J23" s="6"/>
      <c r="K23" s="12">
        <f>IF(H23,I23/H23-1,"")</f>
        <v>-6.9155937516361954E-2</v>
      </c>
      <c r="L23" s="15"/>
      <c r="M23" s="14" t="str">
        <f>$A23</f>
        <v>equipment</v>
      </c>
      <c r="N23" s="13">
        <f>SUM(N9,N18:N21)</f>
        <v>10122.283417331186</v>
      </c>
      <c r="O23" s="13">
        <f>SUM(O9,O18:O21)</f>
        <v>10485.395388947305</v>
      </c>
      <c r="P23" s="6"/>
      <c r="Q23" s="12">
        <f>IF(N23,O23/N23-1,"")</f>
        <v>3.5872535538217232E-2</v>
      </c>
    </row>
    <row r="24" spans="1:17" s="6" customFormat="1" ht="21.75" customHeight="1" x14ac:dyDescent="0.25">
      <c r="A24" s="10"/>
      <c r="B24" s="9"/>
      <c r="C24" s="8"/>
      <c r="E24" s="7"/>
      <c r="F24" s="11"/>
      <c r="G24" s="10"/>
      <c r="H24" s="9"/>
      <c r="I24" s="8"/>
      <c r="K24" s="7"/>
      <c r="L24" s="7"/>
      <c r="M24" s="10"/>
      <c r="N24" s="9"/>
      <c r="O24" s="8"/>
      <c r="Q24" s="7"/>
    </row>
    <row r="25" spans="1:17" ht="17.5" x14ac:dyDescent="0.3">
      <c r="A25" s="30"/>
      <c r="B25" s="4"/>
      <c r="C25" s="4"/>
      <c r="G25" s="30"/>
      <c r="H25" s="4"/>
      <c r="I25" s="4"/>
      <c r="M25" s="30"/>
      <c r="N25" s="4"/>
      <c r="O25" s="4"/>
    </row>
    <row r="26" spans="1:17" x14ac:dyDescent="0.3">
      <c r="A26" s="1" t="s">
        <v>1</v>
      </c>
    </row>
    <row r="27" spans="1:17" ht="45" customHeight="1" x14ac:dyDescent="0.25">
      <c r="A27" s="6"/>
      <c r="B27" s="31" t="str">
        <f>B5</f>
        <v>I 2022 vs I 2021</v>
      </c>
      <c r="C27" s="31"/>
      <c r="D27" s="31"/>
      <c r="E27" s="31"/>
      <c r="F27" s="27"/>
      <c r="G27" s="6"/>
      <c r="H27" s="31" t="str">
        <f>H5</f>
        <v>II 2022 vs II 2021</v>
      </c>
      <c r="I27" s="31"/>
      <c r="J27" s="31"/>
      <c r="K27" s="31"/>
      <c r="L27" s="27"/>
      <c r="M27" s="6"/>
      <c r="N27" s="31" t="str">
        <f>N5</f>
        <v>I-II 2022 vs I-II 2021</v>
      </c>
      <c r="O27" s="31"/>
      <c r="P27" s="31"/>
      <c r="Q27" s="31"/>
    </row>
    <row r="28" spans="1:17" ht="15.75" customHeight="1" x14ac:dyDescent="0.25">
      <c r="A28" s="28"/>
      <c r="B28" s="27"/>
      <c r="C28" s="27"/>
      <c r="D28" s="27"/>
      <c r="E28" s="27"/>
      <c r="F28" s="27"/>
      <c r="G28" s="28"/>
      <c r="H28" s="27"/>
      <c r="I28" s="27"/>
      <c r="J28" s="27"/>
      <c r="K28" s="27"/>
      <c r="L28" s="27"/>
      <c r="M28" s="28"/>
      <c r="N28" s="27"/>
      <c r="O28" s="27"/>
      <c r="P28" s="27"/>
      <c r="Q28" s="27"/>
    </row>
    <row r="30" spans="1:17" ht="20" x14ac:dyDescent="0.25">
      <c r="B30" s="25" t="str">
        <f>B8</f>
        <v>I 2021</v>
      </c>
      <c r="C30" s="25" t="str">
        <f>C8</f>
        <v>I 2022</v>
      </c>
      <c r="E30" s="25" t="str">
        <f>E8</f>
        <v>I 22 /
I 21</v>
      </c>
      <c r="F30" s="26"/>
      <c r="H30" s="25" t="str">
        <f>H8</f>
        <v>II 2021</v>
      </c>
      <c r="I30" s="25" t="str">
        <f>I8</f>
        <v>II 2022</v>
      </c>
      <c r="K30" s="25" t="str">
        <f>K8</f>
        <v>II 22 /
II 21</v>
      </c>
      <c r="L30" s="26"/>
      <c r="N30" s="25" t="str">
        <f>N8</f>
        <v>I-II 2021</v>
      </c>
      <c r="O30" s="25" t="str">
        <f>O8</f>
        <v>I-II 2022</v>
      </c>
      <c r="Q30" s="25" t="str">
        <f>Q8</f>
        <v>I-II 22 /
I-II 21</v>
      </c>
    </row>
    <row r="31" spans="1:17" ht="12.5" x14ac:dyDescent="0.25">
      <c r="A31" s="20" t="str">
        <f t="shared" ref="A31:A43" si="7">A9</f>
        <v>vehicles</v>
      </c>
      <c r="B31" s="19">
        <f>SUM(B32:B33,B35:B39)</f>
        <v>132.36285616341218</v>
      </c>
      <c r="C31" s="19">
        <f>SUM(C32:C33,C35:C39)</f>
        <v>213.15741682813521</v>
      </c>
      <c r="D31" s="6"/>
      <c r="E31" s="18">
        <f t="shared" ref="E31:E43" si="8">IF(B31,C31/B31-1,"")</f>
        <v>0.61040206449591805</v>
      </c>
      <c r="F31" s="15"/>
      <c r="G31" s="20" t="str">
        <f t="shared" ref="G31:G43" si="9">$A31</f>
        <v>vehicles</v>
      </c>
      <c r="H31" s="19">
        <f>SUM(H32:H33,H35:H39)</f>
        <v>158.13409380470549</v>
      </c>
      <c r="I31" s="19">
        <f>SUM(I32:I33,I35:I39)</f>
        <v>212.40795777723162</v>
      </c>
      <c r="J31" s="6"/>
      <c r="K31" s="18">
        <f t="shared" ref="K31:K43" si="10">IF(H31,I31/H31-1,"")</f>
        <v>0.3432141840301306</v>
      </c>
      <c r="L31" s="15"/>
      <c r="M31" s="20" t="str">
        <f t="shared" ref="M31:M43" si="11">$A31</f>
        <v>vehicles</v>
      </c>
      <c r="N31" s="19">
        <f>SUM(N32:N33,N35:N39)</f>
        <v>290.49694996811769</v>
      </c>
      <c r="O31" s="19">
        <f>SUM(O32:O33,O35:O39)</f>
        <v>425.5653746053668</v>
      </c>
      <c r="P31" s="6"/>
      <c r="Q31" s="18">
        <f t="shared" ref="Q31:Q43" si="12">IF(N31,O31/N31-1,"")</f>
        <v>0.46495642949804816</v>
      </c>
    </row>
    <row r="32" spans="1:17" x14ac:dyDescent="0.3">
      <c r="A32" s="22" t="str">
        <f t="shared" si="7"/>
        <v>passenger</v>
      </c>
      <c r="B32" s="24">
        <v>51.889840832730933</v>
      </c>
      <c r="C32" s="24">
        <v>97.050827899370802</v>
      </c>
      <c r="D32" s="3"/>
      <c r="E32" s="18">
        <f t="shared" si="8"/>
        <v>0.87032425503516575</v>
      </c>
      <c r="F32" s="15"/>
      <c r="G32" s="22" t="str">
        <f t="shared" si="9"/>
        <v>passenger</v>
      </c>
      <c r="H32" s="24">
        <v>50.178924505387783</v>
      </c>
      <c r="I32" s="24">
        <v>92.924547182646947</v>
      </c>
      <c r="J32" s="3"/>
      <c r="K32" s="18">
        <f t="shared" si="10"/>
        <v>0.85186406641038115</v>
      </c>
      <c r="L32" s="15"/>
      <c r="M32" s="22" t="str">
        <f t="shared" si="11"/>
        <v>passenger</v>
      </c>
      <c r="N32" s="24">
        <f>B32+H32</f>
        <v>102.06876533811871</v>
      </c>
      <c r="O32" s="24">
        <f>C32+I32</f>
        <v>189.97537508201776</v>
      </c>
      <c r="P32" s="3"/>
      <c r="Q32" s="18">
        <f t="shared" si="12"/>
        <v>0.86124887915215487</v>
      </c>
    </row>
    <row r="33" spans="1:18" x14ac:dyDescent="0.3">
      <c r="A33" s="22" t="str">
        <f t="shared" si="7"/>
        <v>commercial</v>
      </c>
      <c r="B33" s="24">
        <v>15.616010566868139</v>
      </c>
      <c r="C33" s="24">
        <v>31.990585338497038</v>
      </c>
      <c r="D33" s="3"/>
      <c r="E33" s="18">
        <f t="shared" si="8"/>
        <v>1.0485760560619863</v>
      </c>
      <c r="F33" s="15"/>
      <c r="G33" s="22" t="str">
        <f t="shared" si="9"/>
        <v>commercial</v>
      </c>
      <c r="H33" s="24">
        <v>18.658121896355727</v>
      </c>
      <c r="I33" s="24">
        <v>23.309505977510167</v>
      </c>
      <c r="J33" s="3"/>
      <c r="K33" s="18">
        <f t="shared" si="10"/>
        <v>0.24929540641831371</v>
      </c>
      <c r="L33" s="15"/>
      <c r="M33" s="22" t="str">
        <f t="shared" si="11"/>
        <v>commercial</v>
      </c>
      <c r="N33" s="24">
        <f>B33+H33</f>
        <v>34.274132463223864</v>
      </c>
      <c r="O33" s="24">
        <f>C33+I33</f>
        <v>55.300091316007205</v>
      </c>
      <c r="P33" s="3"/>
      <c r="Q33" s="18">
        <f t="shared" si="12"/>
        <v>0.61346436340421429</v>
      </c>
    </row>
    <row r="34" spans="1:18" x14ac:dyDescent="0.3">
      <c r="A34" s="22" t="str">
        <f t="shared" si="7"/>
        <v>heavy vehicles</v>
      </c>
      <c r="B34" s="24">
        <f>B35+B36+B37+B38</f>
        <v>60.9802070847973</v>
      </c>
      <c r="C34" s="24">
        <f>C35+C36+C37+C38</f>
        <v>83.694861194434367</v>
      </c>
      <c r="D34" s="3"/>
      <c r="E34" s="18">
        <f t="shared" si="8"/>
        <v>0.37249224290187688</v>
      </c>
      <c r="F34" s="15"/>
      <c r="G34" s="22" t="str">
        <f t="shared" si="9"/>
        <v>heavy vehicles</v>
      </c>
      <c r="H34" s="24">
        <f>H35+H36+H37+H38</f>
        <v>88.72872291785211</v>
      </c>
      <c r="I34" s="24">
        <f>I35+I36+I37+I38</f>
        <v>90.696789693333059</v>
      </c>
      <c r="J34" s="3"/>
      <c r="K34" s="18">
        <f t="shared" si="10"/>
        <v>2.2180717931701288E-2</v>
      </c>
      <c r="L34" s="15"/>
      <c r="M34" s="22" t="str">
        <f t="shared" si="11"/>
        <v>heavy vehicles</v>
      </c>
      <c r="N34" s="24">
        <f>N35+N36+N37+N38</f>
        <v>149.70893000264942</v>
      </c>
      <c r="O34" s="24">
        <f>O35+O36+O37+O38</f>
        <v>174.39165088776741</v>
      </c>
      <c r="P34" s="3"/>
      <c r="Q34" s="18">
        <f t="shared" si="12"/>
        <v>0.16487140002056777</v>
      </c>
    </row>
    <row r="35" spans="1:18" x14ac:dyDescent="0.3">
      <c r="A35" s="23" t="str">
        <f t="shared" si="7"/>
        <v>typical trucks</v>
      </c>
      <c r="B35" s="24">
        <v>9.6788319731022625</v>
      </c>
      <c r="C35" s="24">
        <v>6.2016368328518086</v>
      </c>
      <c r="D35" s="3"/>
      <c r="E35" s="18">
        <f t="shared" si="8"/>
        <v>-0.3592577234436628</v>
      </c>
      <c r="F35" s="15"/>
      <c r="G35" s="23" t="str">
        <f t="shared" si="9"/>
        <v>typical trucks</v>
      </c>
      <c r="H35" s="24">
        <v>7.2379776484597631</v>
      </c>
      <c r="I35" s="24">
        <v>14.131564800245197</v>
      </c>
      <c r="J35" s="3"/>
      <c r="K35" s="18">
        <f t="shared" si="10"/>
        <v>0.95241896101356227</v>
      </c>
      <c r="L35" s="15"/>
      <c r="M35" s="23" t="str">
        <f t="shared" si="11"/>
        <v>typical trucks</v>
      </c>
      <c r="N35" s="24">
        <f t="shared" ref="N35:N43" si="13">B35+H35</f>
        <v>16.916809621562024</v>
      </c>
      <c r="O35" s="24">
        <f t="shared" ref="O35:O43" si="14">C35+I35</f>
        <v>20.333201633097005</v>
      </c>
      <c r="P35" s="3"/>
      <c r="Q35" s="18">
        <f t="shared" si="12"/>
        <v>0.20195250097160611</v>
      </c>
      <c r="R35" s="15"/>
    </row>
    <row r="36" spans="1:18" x14ac:dyDescent="0.3">
      <c r="A36" s="23" t="str">
        <f t="shared" si="7"/>
        <v>truck tractors</v>
      </c>
      <c r="B36" s="21">
        <v>34.237993767396979</v>
      </c>
      <c r="C36" s="21">
        <v>49.955378661459562</v>
      </c>
      <c r="D36" s="3"/>
      <c r="E36" s="18">
        <f t="shared" si="8"/>
        <v>0.45906267174537008</v>
      </c>
      <c r="F36" s="15"/>
      <c r="G36" s="23" t="str">
        <f t="shared" si="9"/>
        <v>truck tractors</v>
      </c>
      <c r="H36" s="21">
        <v>54.669828390478948</v>
      </c>
      <c r="I36" s="21">
        <v>46.502808479130799</v>
      </c>
      <c r="J36" s="3"/>
      <c r="K36" s="18">
        <f t="shared" si="10"/>
        <v>-0.14938806562580098</v>
      </c>
      <c r="L36" s="15"/>
      <c r="M36" s="23" t="str">
        <f t="shared" si="11"/>
        <v>truck tractors</v>
      </c>
      <c r="N36" s="21">
        <f t="shared" si="13"/>
        <v>88.907822157875927</v>
      </c>
      <c r="O36" s="21">
        <f t="shared" si="14"/>
        <v>96.458187140590354</v>
      </c>
      <c r="P36" s="3"/>
      <c r="Q36" s="18">
        <f t="shared" si="12"/>
        <v>8.4923517407805127E-2</v>
      </c>
    </row>
    <row r="37" spans="1:18" x14ac:dyDescent="0.3">
      <c r="A37" s="23" t="str">
        <f t="shared" si="7"/>
        <v>semi trailers / trailers</v>
      </c>
      <c r="B37" s="21">
        <v>17.063381344298062</v>
      </c>
      <c r="C37" s="21">
        <v>26.332580508713978</v>
      </c>
      <c r="D37" s="3"/>
      <c r="E37" s="18">
        <f t="shared" si="8"/>
        <v>0.54322170836985562</v>
      </c>
      <c r="F37" s="15"/>
      <c r="G37" s="23" t="str">
        <f t="shared" si="9"/>
        <v>semi trailers / trailers</v>
      </c>
      <c r="H37" s="21">
        <v>26.820916878913401</v>
      </c>
      <c r="I37" s="21">
        <v>29.465542795285842</v>
      </c>
      <c r="J37" s="3"/>
      <c r="K37" s="18">
        <f t="shared" si="10"/>
        <v>9.8603113693389144E-2</v>
      </c>
      <c r="L37" s="15"/>
      <c r="M37" s="23" t="str">
        <f t="shared" si="11"/>
        <v>semi trailers / trailers</v>
      </c>
      <c r="N37" s="21">
        <f t="shared" si="13"/>
        <v>43.884298223211459</v>
      </c>
      <c r="O37" s="21">
        <f t="shared" si="14"/>
        <v>55.798123303999816</v>
      </c>
      <c r="P37" s="3"/>
      <c r="Q37" s="18">
        <f t="shared" si="12"/>
        <v>0.27148263873767142</v>
      </c>
    </row>
    <row r="38" spans="1:18" x14ac:dyDescent="0.3">
      <c r="A38" s="23" t="str">
        <f t="shared" si="7"/>
        <v>buses</v>
      </c>
      <c r="B38" s="21">
        <v>0</v>
      </c>
      <c r="C38" s="21">
        <v>1.2052651914090058</v>
      </c>
      <c r="D38" s="3"/>
      <c r="E38" s="18" t="str">
        <f t="shared" si="8"/>
        <v/>
      </c>
      <c r="F38" s="15"/>
      <c r="G38" s="23" t="str">
        <f t="shared" si="9"/>
        <v>buses</v>
      </c>
      <c r="H38" s="21">
        <v>0</v>
      </c>
      <c r="I38" s="21">
        <v>0.59687361867122957</v>
      </c>
      <c r="J38" s="3"/>
      <c r="K38" s="18" t="str">
        <f t="shared" si="10"/>
        <v/>
      </c>
      <c r="L38" s="15"/>
      <c r="M38" s="23" t="str">
        <f t="shared" si="11"/>
        <v>buses</v>
      </c>
      <c r="N38" s="21">
        <f t="shared" si="13"/>
        <v>0</v>
      </c>
      <c r="O38" s="21">
        <f t="shared" si="14"/>
        <v>1.8021388100802354</v>
      </c>
      <c r="P38" s="3"/>
      <c r="Q38" s="18" t="str">
        <f t="shared" si="12"/>
        <v/>
      </c>
    </row>
    <row r="39" spans="1:18" x14ac:dyDescent="0.3">
      <c r="A39" s="22" t="str">
        <f t="shared" si="7"/>
        <v>others</v>
      </c>
      <c r="B39" s="21">
        <v>3.8767976790158243</v>
      </c>
      <c r="C39" s="21">
        <v>0.42114239583300217</v>
      </c>
      <c r="D39" s="3"/>
      <c r="E39" s="18">
        <f t="shared" si="8"/>
        <v>-0.89136848742132069</v>
      </c>
      <c r="F39" s="15"/>
      <c r="G39" s="22" t="str">
        <f t="shared" si="9"/>
        <v>others</v>
      </c>
      <c r="H39" s="21">
        <v>0.568324485109856</v>
      </c>
      <c r="I39" s="21">
        <v>5.4771149237414116</v>
      </c>
      <c r="J39" s="3"/>
      <c r="K39" s="18">
        <f t="shared" si="10"/>
        <v>8.6373023989679005</v>
      </c>
      <c r="L39" s="15"/>
      <c r="M39" s="22" t="str">
        <f t="shared" si="11"/>
        <v>others</v>
      </c>
      <c r="N39" s="21">
        <f t="shared" si="13"/>
        <v>4.4451221641256806</v>
      </c>
      <c r="O39" s="21">
        <f t="shared" si="14"/>
        <v>5.8982573195744141</v>
      </c>
      <c r="P39" s="3"/>
      <c r="Q39" s="18">
        <f t="shared" si="12"/>
        <v>0.32690556115110803</v>
      </c>
    </row>
    <row r="40" spans="1:18" ht="12.5" x14ac:dyDescent="0.25">
      <c r="A40" s="20" t="str">
        <f t="shared" si="7"/>
        <v>machines</v>
      </c>
      <c r="B40" s="19">
        <v>302.60514553264358</v>
      </c>
      <c r="C40" s="19">
        <v>498.01680108785524</v>
      </c>
      <c r="D40" s="6"/>
      <c r="E40" s="18">
        <f t="shared" si="8"/>
        <v>0.64576448365162253</v>
      </c>
      <c r="F40" s="15"/>
      <c r="G40" s="20" t="str">
        <f t="shared" si="9"/>
        <v>machines</v>
      </c>
      <c r="H40" s="19">
        <v>441.73092774230793</v>
      </c>
      <c r="I40" s="19">
        <v>547.58320209064152</v>
      </c>
      <c r="J40" s="6"/>
      <c r="K40" s="18">
        <f t="shared" si="10"/>
        <v>0.23963066133799105</v>
      </c>
      <c r="L40" s="15"/>
      <c r="M40" s="20" t="str">
        <f t="shared" si="11"/>
        <v>machines</v>
      </c>
      <c r="N40" s="19">
        <f t="shared" si="13"/>
        <v>744.33607327495156</v>
      </c>
      <c r="O40" s="19">
        <f t="shared" si="14"/>
        <v>1045.6000031784968</v>
      </c>
      <c r="P40" s="6"/>
      <c r="Q40" s="18">
        <f t="shared" si="12"/>
        <v>0.40474181048089664</v>
      </c>
    </row>
    <row r="41" spans="1:18" ht="12.5" x14ac:dyDescent="0.25">
      <c r="A41" s="20" t="str">
        <f t="shared" si="7"/>
        <v>IT</v>
      </c>
      <c r="B41" s="19">
        <v>9.4974229583762373</v>
      </c>
      <c r="C41" s="19">
        <v>18.523001357787898</v>
      </c>
      <c r="D41" s="6"/>
      <c r="E41" s="18">
        <f t="shared" si="8"/>
        <v>0.95031867475708931</v>
      </c>
      <c r="F41" s="15"/>
      <c r="G41" s="20" t="str">
        <f t="shared" si="9"/>
        <v>IT</v>
      </c>
      <c r="H41" s="19">
        <v>5.2555581353579264</v>
      </c>
      <c r="I41" s="19">
        <v>15.330804239659313</v>
      </c>
      <c r="J41" s="6"/>
      <c r="K41" s="18">
        <f t="shared" si="10"/>
        <v>1.917064913908562</v>
      </c>
      <c r="L41" s="15"/>
      <c r="M41" s="20" t="str">
        <f t="shared" si="11"/>
        <v>IT</v>
      </c>
      <c r="N41" s="19">
        <f t="shared" si="13"/>
        <v>14.752981093734164</v>
      </c>
      <c r="O41" s="19">
        <f t="shared" si="14"/>
        <v>33.853805597447213</v>
      </c>
      <c r="P41" s="6"/>
      <c r="Q41" s="18">
        <f t="shared" si="12"/>
        <v>1.294709481585758</v>
      </c>
    </row>
    <row r="42" spans="1:18" ht="12.5" x14ac:dyDescent="0.25">
      <c r="A42" s="20" t="str">
        <f t="shared" si="7"/>
        <v>ships, aircrafts</v>
      </c>
      <c r="B42" s="19">
        <v>37.444607635921628</v>
      </c>
      <c r="C42" s="19">
        <v>7.5604602967244885</v>
      </c>
      <c r="D42" s="6"/>
      <c r="E42" s="18">
        <f t="shared" si="8"/>
        <v>-0.79808947738922131</v>
      </c>
      <c r="F42" s="15"/>
      <c r="G42" s="20" t="str">
        <f t="shared" si="9"/>
        <v>ships, aircrafts</v>
      </c>
      <c r="H42" s="19">
        <v>17.659102100352094</v>
      </c>
      <c r="I42" s="19">
        <v>25.748286270464508</v>
      </c>
      <c r="J42" s="6"/>
      <c r="K42" s="18">
        <f t="shared" si="10"/>
        <v>0.45807448896006608</v>
      </c>
      <c r="L42" s="15"/>
      <c r="M42" s="20" t="str">
        <f t="shared" si="11"/>
        <v>ships, aircrafts</v>
      </c>
      <c r="N42" s="19">
        <f t="shared" si="13"/>
        <v>55.103709736273721</v>
      </c>
      <c r="O42" s="19">
        <f t="shared" si="14"/>
        <v>33.308746567188997</v>
      </c>
      <c r="P42" s="6"/>
      <c r="Q42" s="18">
        <f t="shared" si="12"/>
        <v>-0.39552624085375354</v>
      </c>
    </row>
    <row r="43" spans="1:18" ht="12.5" x14ac:dyDescent="0.25">
      <c r="A43" s="20" t="str">
        <f t="shared" si="7"/>
        <v>others</v>
      </c>
      <c r="B43" s="19">
        <v>1.8522443872225909</v>
      </c>
      <c r="C43" s="19">
        <v>20.197975218725297</v>
      </c>
      <c r="D43" s="6"/>
      <c r="E43" s="18">
        <f t="shared" si="8"/>
        <v>9.904595180883133</v>
      </c>
      <c r="F43" s="15"/>
      <c r="G43" s="20" t="str">
        <f t="shared" si="9"/>
        <v>others</v>
      </c>
      <c r="H43" s="19">
        <v>7.9861774226262252</v>
      </c>
      <c r="I43" s="19">
        <v>9.793921040089506</v>
      </c>
      <c r="J43" s="6"/>
      <c r="K43" s="18">
        <f t="shared" si="10"/>
        <v>0.22635906038621556</v>
      </c>
      <c r="L43" s="15"/>
      <c r="M43" s="20" t="str">
        <f t="shared" si="11"/>
        <v>others</v>
      </c>
      <c r="N43" s="19">
        <f t="shared" si="13"/>
        <v>9.8384218098488159</v>
      </c>
      <c r="O43" s="19">
        <f t="shared" si="14"/>
        <v>29.991896258814805</v>
      </c>
      <c r="P43" s="6"/>
      <c r="Q43" s="18">
        <f t="shared" si="12"/>
        <v>2.0484458624035842</v>
      </c>
    </row>
    <row r="44" spans="1:18" ht="11.25" customHeight="1" x14ac:dyDescent="0.25">
      <c r="A44" s="10"/>
      <c r="B44" s="17"/>
      <c r="C44" s="17"/>
      <c r="D44" s="6"/>
      <c r="E44" s="7"/>
      <c r="F44" s="6"/>
      <c r="G44" s="10"/>
      <c r="H44" s="17"/>
      <c r="I44" s="17"/>
      <c r="J44" s="6"/>
      <c r="K44" s="7"/>
      <c r="L44" s="15"/>
      <c r="M44" s="10"/>
      <c r="N44" s="17"/>
      <c r="O44" s="17"/>
      <c r="P44" s="6"/>
      <c r="Q44" s="7"/>
    </row>
    <row r="45" spans="1:18" ht="15" x14ac:dyDescent="0.25">
      <c r="A45" s="14" t="str">
        <f>A23</f>
        <v>equipment</v>
      </c>
      <c r="B45" s="13">
        <f>B31+B40+B41+B42+B43</f>
        <v>483.76227667757621</v>
      </c>
      <c r="C45" s="13">
        <f>C31+C40+C41+C42+C43</f>
        <v>757.45565478922811</v>
      </c>
      <c r="D45" s="6"/>
      <c r="E45" s="12">
        <f>IF(B45,C45/B45-1,"")</f>
        <v>0.56576006709606741</v>
      </c>
      <c r="F45" s="16"/>
      <c r="G45" s="14" t="str">
        <f>$A45</f>
        <v>equipment</v>
      </c>
      <c r="H45" s="13">
        <f>SUM(H31,H40:H43)</f>
        <v>630.76585920534967</v>
      </c>
      <c r="I45" s="13">
        <f>SUM(I31,I40:I43)</f>
        <v>810.86417141808647</v>
      </c>
      <c r="J45" s="6"/>
      <c r="K45" s="12">
        <f>IF(H45,I45/H45-1,"")</f>
        <v>0.2855232406516548</v>
      </c>
      <c r="L45" s="15"/>
      <c r="M45" s="14" t="str">
        <f>$A45</f>
        <v>equipment</v>
      </c>
      <c r="N45" s="13">
        <f>SUM(N31,N40:N43)</f>
        <v>1114.5281358829259</v>
      </c>
      <c r="O45" s="13">
        <f>SUM(O31,O40:O43)</f>
        <v>1568.3198262073147</v>
      </c>
      <c r="P45" s="6"/>
      <c r="Q45" s="12">
        <f>IF(N45,O45/N45-1,"")</f>
        <v>0.40716037192268484</v>
      </c>
    </row>
    <row r="46" spans="1:18" s="6" customFormat="1" ht="21.75" customHeight="1" x14ac:dyDescent="0.25">
      <c r="A46" s="10"/>
      <c r="B46" s="9"/>
      <c r="C46" s="8"/>
      <c r="E46" s="7"/>
      <c r="F46" s="11"/>
      <c r="G46" s="10"/>
      <c r="H46" s="9"/>
      <c r="I46" s="8"/>
      <c r="K46" s="7"/>
      <c r="L46" s="7"/>
      <c r="M46" s="10"/>
      <c r="N46" s="9"/>
      <c r="O46" s="8"/>
      <c r="Q46" s="7"/>
    </row>
    <row r="48" spans="1:18" ht="17.5" x14ac:dyDescent="0.3">
      <c r="A48" s="30"/>
      <c r="G48" s="30"/>
      <c r="M48" s="30"/>
    </row>
    <row r="49" spans="1:18" x14ac:dyDescent="0.3">
      <c r="A49" s="1" t="s">
        <v>0</v>
      </c>
    </row>
    <row r="50" spans="1:18" ht="45" customHeight="1" x14ac:dyDescent="0.25">
      <c r="B50" s="31" t="str">
        <f>B5</f>
        <v>I 2022 vs I 2021</v>
      </c>
      <c r="C50" s="31"/>
      <c r="D50" s="31"/>
      <c r="E50" s="31"/>
      <c r="F50" s="27"/>
      <c r="H50" s="31" t="str">
        <f>H5</f>
        <v>II 2022 vs II 2021</v>
      </c>
      <c r="I50" s="31"/>
      <c r="J50" s="31"/>
      <c r="K50" s="31"/>
      <c r="L50" s="27"/>
      <c r="N50" s="31" t="str">
        <f>N5</f>
        <v>I-II 2022 vs I-II 2021</v>
      </c>
      <c r="O50" s="31"/>
      <c r="P50" s="31"/>
      <c r="Q50" s="31"/>
    </row>
    <row r="51" spans="1:18" ht="15.75" customHeight="1" x14ac:dyDescent="0.25">
      <c r="A51" s="28"/>
      <c r="B51" s="27"/>
      <c r="C51" s="27"/>
      <c r="D51" s="27"/>
      <c r="E51" s="27"/>
      <c r="F51" s="27"/>
      <c r="G51" s="28"/>
      <c r="H51" s="27"/>
      <c r="I51" s="27"/>
      <c r="J51" s="27"/>
      <c r="K51" s="27"/>
      <c r="L51" s="27"/>
      <c r="M51" s="28"/>
      <c r="N51" s="27"/>
      <c r="O51" s="27"/>
      <c r="P51" s="27"/>
      <c r="Q51" s="27"/>
    </row>
    <row r="53" spans="1:18" ht="20" x14ac:dyDescent="0.25">
      <c r="B53" s="25" t="str">
        <f>B8</f>
        <v>I 2021</v>
      </c>
      <c r="C53" s="25" t="str">
        <f>C8</f>
        <v>I 2022</v>
      </c>
      <c r="E53" s="25" t="str">
        <f>E8</f>
        <v>I 22 /
I 21</v>
      </c>
      <c r="F53" s="26"/>
      <c r="H53" s="25" t="str">
        <f>H8</f>
        <v>II 2021</v>
      </c>
      <c r="I53" s="25" t="str">
        <f>I8</f>
        <v>II 2022</v>
      </c>
      <c r="K53" s="25" t="str">
        <f>K8</f>
        <v>II 22 /
II 21</v>
      </c>
      <c r="L53" s="26"/>
      <c r="N53" s="25" t="str">
        <f>N8</f>
        <v>I-II 2021</v>
      </c>
      <c r="O53" s="25" t="str">
        <f>O8</f>
        <v>I-II 2022</v>
      </c>
      <c r="Q53" s="25" t="str">
        <f>Q8</f>
        <v>I-II 22 /
I-II 21</v>
      </c>
    </row>
    <row r="54" spans="1:18" ht="12.5" x14ac:dyDescent="0.25">
      <c r="A54" s="20" t="str">
        <f t="shared" ref="A54:A66" si="15">A9</f>
        <v>vehicles</v>
      </c>
      <c r="B54" s="19">
        <f>SUM(B55:B56,B58:B62)</f>
        <v>3429.1058294117679</v>
      </c>
      <c r="C54" s="19">
        <f>SUM(C55:C56,C58:C62)</f>
        <v>3768.0873529522073</v>
      </c>
      <c r="D54" s="6"/>
      <c r="E54" s="18">
        <f t="shared" ref="E54:E66" si="16">IF(B54,C54/B54-1,"")</f>
        <v>9.8854202933301938E-2</v>
      </c>
      <c r="F54" s="15"/>
      <c r="G54" s="20" t="str">
        <f t="shared" ref="G54:G66" si="17">$A54</f>
        <v>vehicles</v>
      </c>
      <c r="H54" s="19">
        <f>SUM(H55:H56,H58:H62)</f>
        <v>4792.3619788110827</v>
      </c>
      <c r="I54" s="19">
        <f>SUM(I55:I56,I58:I62)</f>
        <v>4282.3820543103839</v>
      </c>
      <c r="J54" s="6"/>
      <c r="K54" s="18">
        <f t="shared" ref="K54:K66" si="18">IF(H54,I54/H54-1,"")</f>
        <v>-0.1064151511833874</v>
      </c>
      <c r="L54" s="15"/>
      <c r="M54" s="20" t="str">
        <f t="shared" ref="M54:M66" si="19">$A54</f>
        <v>vehicles</v>
      </c>
      <c r="N54" s="19">
        <f>SUM(N55:N56,N58:N62)</f>
        <v>8221.4678082228493</v>
      </c>
      <c r="O54" s="19">
        <f>SUM(O55:O56,O58:O62)</f>
        <v>8050.4694072625907</v>
      </c>
      <c r="P54" s="6"/>
      <c r="Q54" s="18">
        <f t="shared" ref="Q54:Q66" si="20">IF(N54,O54/N54-1,"")</f>
        <v>-2.0799011192287553E-2</v>
      </c>
    </row>
    <row r="55" spans="1:18" x14ac:dyDescent="0.3">
      <c r="A55" s="22" t="str">
        <f t="shared" si="15"/>
        <v>passenger</v>
      </c>
      <c r="B55" s="24">
        <v>2015.1940180440902</v>
      </c>
      <c r="C55" s="24">
        <v>1944.9965487825002</v>
      </c>
      <c r="D55" s="3"/>
      <c r="E55" s="18">
        <f t="shared" si="16"/>
        <v>-3.4834099661392615E-2</v>
      </c>
      <c r="F55" s="15"/>
      <c r="G55" s="22" t="str">
        <f t="shared" si="17"/>
        <v>passenger</v>
      </c>
      <c r="H55" s="24">
        <v>2662.2854806606438</v>
      </c>
      <c r="I55" s="24">
        <v>2210.1935216762981</v>
      </c>
      <c r="J55" s="3"/>
      <c r="K55" s="18">
        <f t="shared" si="18"/>
        <v>-0.16981347878295883</v>
      </c>
      <c r="L55" s="15"/>
      <c r="M55" s="22" t="str">
        <f t="shared" si="19"/>
        <v>passenger</v>
      </c>
      <c r="N55" s="24">
        <f>B55+H55</f>
        <v>4677.4794987047335</v>
      </c>
      <c r="O55" s="24">
        <f>C55+I55</f>
        <v>4155.1900704587988</v>
      </c>
      <c r="P55" s="3"/>
      <c r="Q55" s="18">
        <f t="shared" si="20"/>
        <v>-0.11166044199457525</v>
      </c>
    </row>
    <row r="56" spans="1:18" x14ac:dyDescent="0.3">
      <c r="A56" s="22" t="str">
        <f t="shared" si="15"/>
        <v>commercial</v>
      </c>
      <c r="B56" s="24">
        <v>418.1096359147918</v>
      </c>
      <c r="C56" s="24">
        <v>414.4247714825554</v>
      </c>
      <c r="D56" s="3"/>
      <c r="E56" s="18">
        <f t="shared" si="16"/>
        <v>-8.8131535743589673E-3</v>
      </c>
      <c r="F56" s="15"/>
      <c r="G56" s="22" t="str">
        <f t="shared" si="17"/>
        <v>commercial</v>
      </c>
      <c r="H56" s="24">
        <v>495.95756293108059</v>
      </c>
      <c r="I56" s="24">
        <v>472.99303968220914</v>
      </c>
      <c r="J56" s="3"/>
      <c r="K56" s="18">
        <f t="shared" si="18"/>
        <v>-4.6303403688719769E-2</v>
      </c>
      <c r="L56" s="15"/>
      <c r="M56" s="22" t="str">
        <f t="shared" si="19"/>
        <v>commercial</v>
      </c>
      <c r="N56" s="24">
        <f>B56+H56</f>
        <v>914.06719884587233</v>
      </c>
      <c r="O56" s="24">
        <f>C56+I56</f>
        <v>887.41781116476454</v>
      </c>
      <c r="P56" s="3"/>
      <c r="Q56" s="18">
        <f t="shared" si="20"/>
        <v>-2.915473579486938E-2</v>
      </c>
    </row>
    <row r="57" spans="1:18" x14ac:dyDescent="0.3">
      <c r="A57" s="22" t="str">
        <f t="shared" si="15"/>
        <v>heavy vehicles</v>
      </c>
      <c r="B57" s="24">
        <f>B58+B59+B60+B61</f>
        <v>967.12294259149724</v>
      </c>
      <c r="C57" s="24">
        <f>C58+C59+C60+C61</f>
        <v>1373.7075127935927</v>
      </c>
      <c r="D57" s="3"/>
      <c r="E57" s="18">
        <f t="shared" si="16"/>
        <v>0.42040629199904389</v>
      </c>
      <c r="F57" s="15"/>
      <c r="G57" s="22" t="str">
        <f t="shared" si="17"/>
        <v>heavy vehicles</v>
      </c>
      <c r="H57" s="24">
        <f>H58+H59+H60+H61</f>
        <v>1590.4101516840233</v>
      </c>
      <c r="I57" s="24">
        <f>I58+I59+I60+I61</f>
        <v>1542.892138493319</v>
      </c>
      <c r="J57" s="3"/>
      <c r="K57" s="18">
        <f t="shared" si="18"/>
        <v>-2.9877835689359311E-2</v>
      </c>
      <c r="L57" s="15"/>
      <c r="M57" s="22" t="str">
        <f t="shared" si="19"/>
        <v>heavy vehicles</v>
      </c>
      <c r="N57" s="24">
        <f>N58+N59+N60+N61</f>
        <v>2557.5330942755209</v>
      </c>
      <c r="O57" s="24">
        <f>O58+O59+O60+O61</f>
        <v>2916.5996512869115</v>
      </c>
      <c r="P57" s="3"/>
      <c r="Q57" s="18">
        <f t="shared" si="20"/>
        <v>0.14039566401509429</v>
      </c>
    </row>
    <row r="58" spans="1:18" x14ac:dyDescent="0.3">
      <c r="A58" s="23" t="str">
        <f t="shared" si="15"/>
        <v>typical trucks</v>
      </c>
      <c r="B58" s="24">
        <v>166.70687377270505</v>
      </c>
      <c r="C58" s="24">
        <v>227.3801452643861</v>
      </c>
      <c r="D58" s="3"/>
      <c r="E58" s="18">
        <f t="shared" si="16"/>
        <v>0.36395182825157812</v>
      </c>
      <c r="F58" s="15"/>
      <c r="G58" s="23" t="str">
        <f t="shared" si="17"/>
        <v>typical trucks</v>
      </c>
      <c r="H58" s="24">
        <v>260.98458703637129</v>
      </c>
      <c r="I58" s="24">
        <v>355.08556115505911</v>
      </c>
      <c r="J58" s="3"/>
      <c r="K58" s="18">
        <f t="shared" si="18"/>
        <v>0.36056142313712081</v>
      </c>
      <c r="L58" s="15"/>
      <c r="M58" s="23" t="str">
        <f t="shared" si="19"/>
        <v>typical trucks</v>
      </c>
      <c r="N58" s="24">
        <f t="shared" ref="N58:N66" si="21">B58+H58</f>
        <v>427.69146080907637</v>
      </c>
      <c r="O58" s="24">
        <f t="shared" ref="O58:O66" si="22">C58+I58</f>
        <v>582.46570641944527</v>
      </c>
      <c r="P58" s="3"/>
      <c r="Q58" s="18">
        <f t="shared" si="20"/>
        <v>0.36188294551772904</v>
      </c>
      <c r="R58" s="15"/>
    </row>
    <row r="59" spans="1:18" x14ac:dyDescent="0.3">
      <c r="A59" s="23" t="str">
        <f t="shared" si="15"/>
        <v>truck tractors</v>
      </c>
      <c r="B59" s="21">
        <v>549.56793180813133</v>
      </c>
      <c r="C59" s="21">
        <v>760.90894319378037</v>
      </c>
      <c r="D59" s="3"/>
      <c r="E59" s="18">
        <f t="shared" si="16"/>
        <v>0.38455848522732539</v>
      </c>
      <c r="F59" s="15"/>
      <c r="G59" s="23" t="str">
        <f t="shared" si="17"/>
        <v>truck tractors</v>
      </c>
      <c r="H59" s="21">
        <v>889.26286767484964</v>
      </c>
      <c r="I59" s="21">
        <v>772.06097793792492</v>
      </c>
      <c r="J59" s="3"/>
      <c r="K59" s="18">
        <f t="shared" si="18"/>
        <v>-0.13179667564819364</v>
      </c>
      <c r="L59" s="15"/>
      <c r="M59" s="23" t="str">
        <f t="shared" si="19"/>
        <v>truck tractors</v>
      </c>
      <c r="N59" s="21">
        <f t="shared" si="21"/>
        <v>1438.8307994829811</v>
      </c>
      <c r="O59" s="21">
        <f t="shared" si="22"/>
        <v>1532.9699211317052</v>
      </c>
      <c r="P59" s="3"/>
      <c r="Q59" s="18">
        <f t="shared" si="20"/>
        <v>6.5427513563478978E-2</v>
      </c>
    </row>
    <row r="60" spans="1:18" x14ac:dyDescent="0.3">
      <c r="A60" s="23" t="str">
        <f t="shared" si="15"/>
        <v>semi trailers / trailers</v>
      </c>
      <c r="B60" s="21">
        <v>226.28194352395531</v>
      </c>
      <c r="C60" s="21">
        <v>284.74174359838287</v>
      </c>
      <c r="D60" s="3"/>
      <c r="E60" s="18">
        <f t="shared" si="16"/>
        <v>0.25834938114820782</v>
      </c>
      <c r="F60" s="15"/>
      <c r="G60" s="23" t="str">
        <f t="shared" si="17"/>
        <v>semi trailers / trailers</v>
      </c>
      <c r="H60" s="21">
        <v>413.22641601780703</v>
      </c>
      <c r="I60" s="21">
        <v>379.87814393250602</v>
      </c>
      <c r="J60" s="3"/>
      <c r="K60" s="18">
        <f t="shared" si="18"/>
        <v>-8.0702178739376462E-2</v>
      </c>
      <c r="L60" s="15"/>
      <c r="M60" s="23" t="str">
        <f t="shared" si="19"/>
        <v>semi trailers / trailers</v>
      </c>
      <c r="N60" s="21">
        <f t="shared" si="21"/>
        <v>639.50835954176227</v>
      </c>
      <c r="O60" s="21">
        <f t="shared" si="22"/>
        <v>664.61988753088895</v>
      </c>
      <c r="P60" s="3"/>
      <c r="Q60" s="18">
        <f t="shared" si="20"/>
        <v>3.9266926873513075E-2</v>
      </c>
    </row>
    <row r="61" spans="1:18" x14ac:dyDescent="0.3">
      <c r="A61" s="23" t="str">
        <f t="shared" si="15"/>
        <v>buses</v>
      </c>
      <c r="B61" s="21">
        <v>24.566193486705551</v>
      </c>
      <c r="C61" s="21">
        <v>100.67668073704333</v>
      </c>
      <c r="D61" s="3"/>
      <c r="E61" s="18">
        <f t="shared" si="16"/>
        <v>3.0981799150742004</v>
      </c>
      <c r="F61" s="15"/>
      <c r="G61" s="23" t="str">
        <f t="shared" si="17"/>
        <v>buses</v>
      </c>
      <c r="H61" s="21">
        <v>26.936280954995322</v>
      </c>
      <c r="I61" s="21">
        <v>35.86745546782889</v>
      </c>
      <c r="J61" s="3"/>
      <c r="K61" s="18">
        <f t="shared" si="18"/>
        <v>0.33156672696411293</v>
      </c>
      <c r="L61" s="15"/>
      <c r="M61" s="23" t="str">
        <f t="shared" si="19"/>
        <v>buses</v>
      </c>
      <c r="N61" s="21">
        <f t="shared" si="21"/>
        <v>51.502474441700869</v>
      </c>
      <c r="O61" s="21">
        <f t="shared" si="22"/>
        <v>136.54413620487222</v>
      </c>
      <c r="P61" s="3"/>
      <c r="Q61" s="18">
        <f t="shared" si="20"/>
        <v>1.6512150665583216</v>
      </c>
    </row>
    <row r="62" spans="1:18" x14ac:dyDescent="0.3">
      <c r="A62" s="22" t="str">
        <f t="shared" si="15"/>
        <v>others</v>
      </c>
      <c r="B62" s="21">
        <v>28.679232861388734</v>
      </c>
      <c r="C62" s="21">
        <v>34.958519893558602</v>
      </c>
      <c r="D62" s="3"/>
      <c r="E62" s="18">
        <f t="shared" si="16"/>
        <v>0.21894891897975977</v>
      </c>
      <c r="F62" s="15"/>
      <c r="G62" s="22" t="str">
        <f t="shared" si="17"/>
        <v>others</v>
      </c>
      <c r="H62" s="21">
        <v>43.708783535334355</v>
      </c>
      <c r="I62" s="21">
        <v>56.30335445855787</v>
      </c>
      <c r="J62" s="3"/>
      <c r="K62" s="18">
        <f t="shared" si="18"/>
        <v>0.28814736774913929</v>
      </c>
      <c r="L62" s="15"/>
      <c r="M62" s="22" t="str">
        <f t="shared" si="19"/>
        <v>others</v>
      </c>
      <c r="N62" s="21">
        <f t="shared" si="21"/>
        <v>72.388016396723089</v>
      </c>
      <c r="O62" s="21">
        <f t="shared" si="22"/>
        <v>91.261874352116479</v>
      </c>
      <c r="P62" s="3"/>
      <c r="Q62" s="18">
        <f t="shared" si="20"/>
        <v>0.26073180195952683</v>
      </c>
    </row>
    <row r="63" spans="1:18" ht="12.5" x14ac:dyDescent="0.25">
      <c r="A63" s="20" t="str">
        <f t="shared" si="15"/>
        <v>machines</v>
      </c>
      <c r="B63" s="19">
        <v>1126.3700981483103</v>
      </c>
      <c r="C63" s="19">
        <v>1754.1665373417113</v>
      </c>
      <c r="D63" s="6"/>
      <c r="E63" s="18">
        <f t="shared" si="16"/>
        <v>0.55736248700623658</v>
      </c>
      <c r="F63" s="15"/>
      <c r="G63" s="20" t="str">
        <f t="shared" si="17"/>
        <v>machines</v>
      </c>
      <c r="H63" s="19">
        <v>1486.6877618795065</v>
      </c>
      <c r="I63" s="19">
        <v>1746.7894282194002</v>
      </c>
      <c r="J63" s="6"/>
      <c r="K63" s="18">
        <f t="shared" si="18"/>
        <v>0.17495379528184651</v>
      </c>
      <c r="L63" s="15"/>
      <c r="M63" s="20" t="str">
        <f t="shared" si="19"/>
        <v>machines</v>
      </c>
      <c r="N63" s="19">
        <f t="shared" si="21"/>
        <v>2613.0578600278168</v>
      </c>
      <c r="O63" s="19">
        <f t="shared" si="22"/>
        <v>3500.9559655611115</v>
      </c>
      <c r="P63" s="6"/>
      <c r="Q63" s="18">
        <f t="shared" si="20"/>
        <v>0.33979274593018105</v>
      </c>
    </row>
    <row r="64" spans="1:18" ht="12.5" x14ac:dyDescent="0.25">
      <c r="A64" s="20" t="str">
        <f t="shared" si="15"/>
        <v>IT</v>
      </c>
      <c r="B64" s="19">
        <v>51.38607136299882</v>
      </c>
      <c r="C64" s="19">
        <v>75.785615963839803</v>
      </c>
      <c r="D64" s="6"/>
      <c r="E64" s="18">
        <f t="shared" si="16"/>
        <v>0.47482798263519665</v>
      </c>
      <c r="F64" s="15"/>
      <c r="G64" s="20" t="str">
        <f t="shared" si="17"/>
        <v>IT</v>
      </c>
      <c r="H64" s="19">
        <v>63.144417697463822</v>
      </c>
      <c r="I64" s="19">
        <v>91.401346212472816</v>
      </c>
      <c r="J64" s="6"/>
      <c r="K64" s="18">
        <f t="shared" si="18"/>
        <v>0.44749685792326055</v>
      </c>
      <c r="L64" s="15"/>
      <c r="M64" s="20" t="str">
        <f t="shared" si="19"/>
        <v>IT</v>
      </c>
      <c r="N64" s="19">
        <f t="shared" si="21"/>
        <v>114.53048906046264</v>
      </c>
      <c r="O64" s="19">
        <f t="shared" si="22"/>
        <v>167.18696217631262</v>
      </c>
      <c r="P64" s="6"/>
      <c r="Q64" s="18">
        <f t="shared" si="20"/>
        <v>0.45975943652918216</v>
      </c>
    </row>
    <row r="65" spans="1:17" ht="12.5" x14ac:dyDescent="0.25">
      <c r="A65" s="20" t="str">
        <f t="shared" si="15"/>
        <v>ships, aircrafts</v>
      </c>
      <c r="B65" s="19">
        <v>119.08663461141452</v>
      </c>
      <c r="C65" s="19">
        <v>113.15229176136476</v>
      </c>
      <c r="D65" s="6"/>
      <c r="E65" s="18">
        <f t="shared" si="16"/>
        <v>-4.9832148413747723E-2</v>
      </c>
      <c r="F65" s="15"/>
      <c r="G65" s="20" t="str">
        <f t="shared" si="17"/>
        <v>ships, aircrafts</v>
      </c>
      <c r="H65" s="19">
        <v>100.95287674674839</v>
      </c>
      <c r="I65" s="19">
        <v>71.464689868199684</v>
      </c>
      <c r="J65" s="6"/>
      <c r="K65" s="18">
        <f t="shared" si="18"/>
        <v>-0.29209852981726436</v>
      </c>
      <c r="L65" s="15"/>
      <c r="M65" s="20" t="str">
        <f t="shared" si="19"/>
        <v>ships, aircrafts</v>
      </c>
      <c r="N65" s="19">
        <f t="shared" si="21"/>
        <v>220.03951135816291</v>
      </c>
      <c r="O65" s="19">
        <f t="shared" si="22"/>
        <v>184.61698162956446</v>
      </c>
      <c r="P65" s="6"/>
      <c r="Q65" s="18">
        <f t="shared" si="20"/>
        <v>-0.16098258676343113</v>
      </c>
    </row>
    <row r="66" spans="1:17" ht="12.5" x14ac:dyDescent="0.25">
      <c r="A66" s="20" t="str">
        <f t="shared" si="15"/>
        <v>others</v>
      </c>
      <c r="B66" s="19">
        <v>29.96409946422126</v>
      </c>
      <c r="C66" s="19">
        <v>86.097714221378368</v>
      </c>
      <c r="D66" s="6"/>
      <c r="E66" s="18">
        <f t="shared" si="16"/>
        <v>1.8733623155998282</v>
      </c>
      <c r="F66" s="15"/>
      <c r="G66" s="20" t="str">
        <f t="shared" si="17"/>
        <v>others</v>
      </c>
      <c r="H66" s="19">
        <v>37.751785080599412</v>
      </c>
      <c r="I66" s="19">
        <v>64.388184303660495</v>
      </c>
      <c r="J66" s="6"/>
      <c r="K66" s="18">
        <f t="shared" si="18"/>
        <v>0.7055666153585276</v>
      </c>
      <c r="L66" s="15"/>
      <c r="M66" s="20" t="str">
        <f t="shared" si="19"/>
        <v>others</v>
      </c>
      <c r="N66" s="19">
        <f t="shared" si="21"/>
        <v>67.715884544820668</v>
      </c>
      <c r="O66" s="19">
        <f t="shared" si="22"/>
        <v>150.48589852503886</v>
      </c>
      <c r="P66" s="6"/>
      <c r="Q66" s="18">
        <f t="shared" si="20"/>
        <v>1.222313118060701</v>
      </c>
    </row>
    <row r="67" spans="1:17" ht="11.25" customHeight="1" x14ac:dyDescent="0.25">
      <c r="A67" s="10"/>
      <c r="B67" s="17"/>
      <c r="C67" s="17"/>
      <c r="D67" s="6"/>
      <c r="E67" s="7"/>
      <c r="F67" s="6"/>
      <c r="G67" s="10"/>
      <c r="H67" s="17"/>
      <c r="I67" s="17"/>
      <c r="J67" s="6"/>
      <c r="K67" s="7"/>
      <c r="L67" s="15"/>
      <c r="M67" s="10"/>
      <c r="N67" s="17"/>
      <c r="O67" s="17"/>
      <c r="P67" s="6"/>
      <c r="Q67" s="7"/>
    </row>
    <row r="68" spans="1:17" ht="15" x14ac:dyDescent="0.25">
      <c r="A68" s="14" t="str">
        <f>A23</f>
        <v>equipment</v>
      </c>
      <c r="B68" s="13">
        <f>B54+B63+B64+B65+B66</f>
        <v>4755.9127329987132</v>
      </c>
      <c r="C68" s="13">
        <f>C54+C63+C64+C65+C66</f>
        <v>5797.2895122405016</v>
      </c>
      <c r="D68" s="6"/>
      <c r="E68" s="12">
        <f>IF(B68,C68/B68-1,"")</f>
        <v>0.21896465257157405</v>
      </c>
      <c r="F68" s="16"/>
      <c r="G68" s="14" t="str">
        <f>$A68</f>
        <v>equipment</v>
      </c>
      <c r="H68" s="13">
        <f>SUM(H54,H63:H66)</f>
        <v>6480.8988202154005</v>
      </c>
      <c r="I68" s="13">
        <f>SUM(I54,I63:I66)</f>
        <v>6256.4257029141172</v>
      </c>
      <c r="J68" s="6"/>
      <c r="K68" s="12">
        <f>IF(H68,I68/H68-1,"")</f>
        <v>-3.4636108899139151E-2</v>
      </c>
      <c r="L68" s="15"/>
      <c r="M68" s="14" t="str">
        <f>$A68</f>
        <v>equipment</v>
      </c>
      <c r="N68" s="13">
        <f>SUM(N54,N63:N66)</f>
        <v>11236.811553214113</v>
      </c>
      <c r="O68" s="13">
        <f>SUM(O54,O63:O66)</f>
        <v>12053.715215154618</v>
      </c>
      <c r="P68" s="6"/>
      <c r="Q68" s="12">
        <f>IF(N68,O68/N68-1,"")</f>
        <v>7.2698884204998704E-2</v>
      </c>
    </row>
    <row r="69" spans="1:17" s="6" customFormat="1" ht="21.75" customHeight="1" x14ac:dyDescent="0.25">
      <c r="A69" s="10"/>
      <c r="B69" s="9"/>
      <c r="C69" s="8"/>
      <c r="E69" s="7"/>
      <c r="F69" s="11"/>
      <c r="G69" s="10"/>
      <c r="H69" s="9"/>
      <c r="I69" s="8"/>
      <c r="K69" s="7"/>
      <c r="L69" s="7"/>
      <c r="M69" s="10"/>
      <c r="N69" s="9"/>
      <c r="O69" s="8"/>
      <c r="Q69" s="7"/>
    </row>
    <row r="70" spans="1:17" ht="12.5" x14ac:dyDescent="0.25">
      <c r="A70" s="4" t="s">
        <v>31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  <c r="M70" s="4"/>
      <c r="N70" s="4"/>
      <c r="O70" s="4"/>
      <c r="P70" s="4"/>
      <c r="Q70" s="4"/>
    </row>
    <row r="71" spans="1:17" ht="12.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5"/>
      <c r="M71" s="4"/>
      <c r="N71" s="4"/>
      <c r="O71" s="4"/>
      <c r="P71" s="4"/>
      <c r="Q71" s="4"/>
    </row>
    <row r="72" spans="1:17" ht="12.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5"/>
      <c r="M72" s="4"/>
      <c r="N72" s="4"/>
      <c r="O72" s="4"/>
      <c r="P72" s="4"/>
      <c r="Q72" s="4"/>
    </row>
    <row r="73" spans="1:17" ht="12.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5"/>
      <c r="M73" s="4"/>
      <c r="N73" s="4"/>
      <c r="O73" s="4"/>
      <c r="P73" s="4"/>
      <c r="Q73" s="4"/>
    </row>
    <row r="74" spans="1:17" ht="12.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5"/>
      <c r="M74" s="4"/>
      <c r="N74" s="4"/>
      <c r="O74" s="4"/>
      <c r="P74" s="4"/>
      <c r="Q74" s="4"/>
    </row>
    <row r="75" spans="1:17" ht="12.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5"/>
      <c r="M75" s="4"/>
      <c r="N75" s="4"/>
      <c r="O75" s="4"/>
      <c r="P75" s="4"/>
      <c r="Q75" s="4"/>
    </row>
    <row r="76" spans="1:17" ht="12.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5"/>
      <c r="M76" s="4"/>
      <c r="N76" s="4"/>
      <c r="O76" s="4"/>
      <c r="P76" s="4"/>
      <c r="Q76" s="4"/>
    </row>
    <row r="77" spans="1:17" ht="12.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5"/>
      <c r="M77" s="4"/>
      <c r="N77" s="4"/>
      <c r="O77" s="4"/>
      <c r="P77" s="4"/>
      <c r="Q77" s="4"/>
    </row>
    <row r="78" spans="1:17" ht="12.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5"/>
      <c r="M78" s="4"/>
      <c r="N78" s="4"/>
      <c r="O78" s="4"/>
      <c r="P78" s="4"/>
      <c r="Q78" s="4"/>
    </row>
    <row r="79" spans="1:17" ht="12.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5"/>
      <c r="M79" s="4"/>
      <c r="N79" s="4"/>
      <c r="O79" s="4"/>
      <c r="P79" s="4"/>
      <c r="Q79" s="4"/>
    </row>
    <row r="80" spans="1:17" ht="12.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5"/>
      <c r="M80" s="4"/>
      <c r="N80" s="4"/>
      <c r="O80" s="4"/>
      <c r="P80" s="4"/>
      <c r="Q80" s="4"/>
    </row>
    <row r="81" spans="1:17" ht="12.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5"/>
      <c r="M81" s="4"/>
      <c r="N81" s="4"/>
      <c r="O81" s="4"/>
      <c r="P81" s="4"/>
      <c r="Q81" s="4"/>
    </row>
  </sheetData>
  <mergeCells count="9">
    <mergeCell ref="B50:E50"/>
    <mergeCell ref="H50:K50"/>
    <mergeCell ref="N50:Q50"/>
    <mergeCell ref="B5:E5"/>
    <mergeCell ref="H5:K5"/>
    <mergeCell ref="N5:Q5"/>
    <mergeCell ref="B27:E27"/>
    <mergeCell ref="H27:K27"/>
    <mergeCell ref="N27:Q27"/>
  </mergeCells>
  <pageMargins left="0.43" right="0.43" top="0.39" bottom="0.51181102362204722" header="0.51181102362204722" footer="0.51181102362204722"/>
  <pageSetup paperSize="9" scale="80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Pl</vt:lpstr>
      <vt:lpstr>Eng</vt:lpstr>
      <vt:lpstr>Eng!Obszar_wydruku</vt:lpstr>
      <vt:lpstr>Pl!Obszar_wydruku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Małgorzata Rychlik</cp:lastModifiedBy>
  <dcterms:created xsi:type="dcterms:W3CDTF">2022-03-15T07:22:30Z</dcterms:created>
  <dcterms:modified xsi:type="dcterms:W3CDTF">2022-03-15T15:29:39Z</dcterms:modified>
</cp:coreProperties>
</file>